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4"/>
  </bookViews>
  <sheets>
    <sheet name="淮南品种" sheetId="1" r:id="rId1"/>
    <sheet name="淮北品种" sheetId="2" r:id="rId2"/>
    <sheet name="淮南品种汇总表" sheetId="3" r:id="rId3"/>
    <sheet name="淮北品种汇总表" sheetId="4" r:id="rId4"/>
    <sheet name="初审意见" sheetId="5" r:id="rId5"/>
  </sheets>
  <definedNames>
    <definedName name="_xlnm.Print_Area" localSheetId="0">'淮南品种'!$C$1:$X$168</definedName>
    <definedName name="_xlnm.Print_Titles" localSheetId="0">'淮南品种'!$2:$3</definedName>
  </definedNames>
  <calcPr fullCalcOnLoad="1"/>
</workbook>
</file>

<file path=xl/sharedStrings.xml><?xml version="1.0" encoding="utf-8"?>
<sst xmlns="http://schemas.openxmlformats.org/spreadsheetml/2006/main" count="4371" uniqueCount="548">
  <si>
    <r>
      <t xml:space="preserve">附表1 </t>
    </r>
    <r>
      <rPr>
        <sz val="17"/>
        <rFont val="黑体"/>
        <family val="3"/>
      </rPr>
      <t xml:space="preserve">          </t>
    </r>
    <r>
      <rPr>
        <sz val="16"/>
        <rFont val="黑体"/>
        <family val="3"/>
      </rPr>
      <t xml:space="preserve"> 淮南小麦品种区试生育期及苗穗粒性状表</t>
    </r>
  </si>
  <si>
    <r>
      <t xml:space="preserve">   附表2       </t>
    </r>
    <r>
      <rPr>
        <sz val="16"/>
        <rFont val="黑体"/>
        <family val="3"/>
      </rPr>
      <t>淮南小麦品种区试田间抗性结果表</t>
    </r>
  </si>
  <si>
    <t xml:space="preserve">   附表3       淮南小麦品种区试特征特性及产量结果表                              </t>
  </si>
  <si>
    <t>年份</t>
  </si>
  <si>
    <r>
      <rPr>
        <sz val="10"/>
        <rFont val="宋体"/>
        <family val="0"/>
      </rPr>
      <t>品种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</si>
  <si>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</si>
  <si>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r>
      <rPr>
        <sz val="10"/>
        <rFont val="宋体"/>
        <family val="0"/>
      </rPr>
      <t>播种期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</si>
  <si>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出苗期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</si>
  <si>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始穗期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</si>
  <si>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齐穗期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</si>
  <si>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成熟期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</si>
  <si>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全生育期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</si>
  <si>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基本苗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</si>
  <si>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幼苗习性</t>
    </r>
  </si>
  <si>
    <r>
      <rPr>
        <sz val="10"/>
        <rFont val="宋体"/>
        <family val="0"/>
      </rPr>
      <t>高峰苗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</si>
  <si>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株高</t>
    </r>
    <r>
      <rPr>
        <sz val="10"/>
        <rFont val="Times New Roman"/>
        <family val="1"/>
      </rPr>
      <t>(cm)</t>
    </r>
  </si>
  <si>
    <r>
      <rPr>
        <sz val="10"/>
        <rFont val="宋体"/>
        <family val="0"/>
      </rPr>
      <t>株型</t>
    </r>
  </si>
  <si>
    <r>
      <rPr>
        <sz val="10"/>
        <rFont val="宋体"/>
        <family val="0"/>
      </rPr>
      <t>有效穗数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</si>
  <si>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t>每穗粒数</t>
  </si>
  <si>
    <r>
      <rPr>
        <sz val="10"/>
        <rFont val="宋体"/>
        <family val="0"/>
      </rP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</si>
  <si>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t>熟相</t>
  </si>
  <si>
    <t>整齐度</t>
  </si>
  <si>
    <t>穗长cm</t>
  </si>
  <si>
    <t>每穗小穗数</t>
  </si>
  <si>
    <t>单株穗数</t>
  </si>
  <si>
    <r>
      <t>品种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名称</t>
    </r>
  </si>
  <si>
    <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</si>
  <si>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t>赤霉病</t>
  </si>
  <si>
    <t>白粉病</t>
  </si>
  <si>
    <t>纹枯病</t>
  </si>
  <si>
    <t>黄花叶病毒病</t>
  </si>
  <si>
    <t>条锈病</t>
  </si>
  <si>
    <t>叶锈病</t>
  </si>
  <si>
    <t>倒伏情况</t>
  </si>
  <si>
    <t>越冬期冻害</t>
  </si>
  <si>
    <t>春季冻害</t>
  </si>
  <si>
    <t>旱害</t>
  </si>
  <si>
    <t>湿害</t>
  </si>
  <si>
    <t>穗发芽%</t>
  </si>
  <si>
    <r>
      <t>品种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名称</t>
    </r>
  </si>
  <si>
    <t>试点</t>
  </si>
  <si>
    <t>芒</t>
  </si>
  <si>
    <t>壳色</t>
  </si>
  <si>
    <t>粒色</t>
  </si>
  <si>
    <t>粒质</t>
  </si>
  <si>
    <t>籽粒饱满度</t>
  </si>
  <si>
    <r>
      <t>黑胚率</t>
    </r>
    <r>
      <rPr>
        <sz val="10"/>
        <rFont val="Times New Roman"/>
        <family val="1"/>
      </rPr>
      <t xml:space="preserve"> (%)</t>
    </r>
  </si>
  <si>
    <t>穗型</t>
  </si>
  <si>
    <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</si>
  <si>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r>
      <t>容重</t>
    </r>
    <r>
      <rPr>
        <sz val="10"/>
        <rFont val="Times New Roman"/>
        <family val="1"/>
      </rPr>
      <t xml:space="preserve">     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公升</t>
    </r>
    <r>
      <rPr>
        <sz val="10"/>
        <rFont val="Times New Roman"/>
        <family val="1"/>
      </rPr>
      <t>)</t>
    </r>
  </si>
  <si>
    <r>
      <t>小区产量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)</t>
    </r>
  </si>
  <si>
    <r>
      <t>折合亩产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</si>
  <si>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t>较对照增减产</t>
    </r>
    <r>
      <rPr>
        <sz val="10"/>
        <rFont val="Times New Roman"/>
        <family val="1"/>
      </rPr>
      <t>%</t>
    </r>
  </si>
  <si>
    <r>
      <t>较平均增减产</t>
    </r>
    <r>
      <rPr>
        <sz val="10"/>
        <rFont val="Times New Roman"/>
        <family val="1"/>
      </rPr>
      <t>%</t>
    </r>
  </si>
  <si>
    <t>产量位次</t>
  </si>
  <si>
    <r>
      <rPr>
        <sz val="10"/>
        <rFont val="宋体"/>
        <family val="0"/>
      </rPr>
      <t>总数</t>
    </r>
  </si>
  <si>
    <r>
      <rPr>
        <sz val="10"/>
        <rFont val="宋体"/>
        <family val="0"/>
      </rPr>
      <t>不孕</t>
    </r>
  </si>
  <si>
    <r>
      <t>普遍率</t>
    </r>
    <r>
      <rPr>
        <sz val="10"/>
        <rFont val="Times New Roman"/>
        <family val="1"/>
      </rPr>
      <t xml:space="preserve">  %</t>
    </r>
  </si>
  <si>
    <t>严重度</t>
  </si>
  <si>
    <r>
      <t>面积</t>
    </r>
    <r>
      <rPr>
        <sz val="10"/>
        <rFont val="Times New Roman"/>
        <family val="1"/>
      </rPr>
      <t xml:space="preserve">    %</t>
    </r>
  </si>
  <si>
    <t>程度</t>
  </si>
  <si>
    <t>日期</t>
  </si>
  <si>
    <t>Ⅰ</t>
  </si>
  <si>
    <t>Ⅱ</t>
  </si>
  <si>
    <t>Ⅲ</t>
  </si>
  <si>
    <t>2015-2016区</t>
  </si>
  <si>
    <r>
      <rPr>
        <sz val="10"/>
        <rFont val="宋体"/>
        <family val="0"/>
      </rPr>
      <t>资</t>
    </r>
    <r>
      <rPr>
        <sz val="10"/>
        <rFont val="Times New Roman"/>
        <family val="1"/>
      </rPr>
      <t>119 A06</t>
    </r>
  </si>
  <si>
    <r>
      <rPr>
        <sz val="10"/>
        <rFont val="宋体"/>
        <family val="0"/>
      </rPr>
      <t>扬州</t>
    </r>
  </si>
  <si>
    <t>/</t>
  </si>
  <si>
    <t>A06</t>
  </si>
  <si>
    <r>
      <rPr>
        <sz val="10"/>
        <rFont val="宋体"/>
        <family val="0"/>
      </rPr>
      <t>高邮</t>
    </r>
  </si>
  <si>
    <r>
      <rPr>
        <sz val="10"/>
        <rFont val="宋体"/>
        <family val="0"/>
      </rPr>
      <t>盐都</t>
    </r>
  </si>
  <si>
    <t>1-2</t>
  </si>
  <si>
    <r>
      <rPr>
        <sz val="10"/>
        <rFont val="宋体"/>
        <family val="0"/>
      </rPr>
      <t>宝应湖</t>
    </r>
  </si>
  <si>
    <t>2-3</t>
  </si>
  <si>
    <t>2-3-4</t>
  </si>
  <si>
    <r>
      <rPr>
        <sz val="10"/>
        <rFont val="宋体"/>
        <family val="0"/>
      </rPr>
      <t>白马湖</t>
    </r>
  </si>
  <si>
    <t>2+</t>
  </si>
  <si>
    <r>
      <rPr>
        <sz val="10"/>
        <rFont val="宋体"/>
        <family val="0"/>
      </rPr>
      <t>东台</t>
    </r>
  </si>
  <si>
    <r>
      <rPr>
        <sz val="10"/>
        <rFont val="宋体"/>
        <family val="0"/>
      </rPr>
      <t>南京</t>
    </r>
  </si>
  <si>
    <r>
      <rPr>
        <sz val="10"/>
        <rFont val="宋体"/>
        <family val="0"/>
      </rPr>
      <t>盱眙</t>
    </r>
  </si>
  <si>
    <r>
      <rPr>
        <sz val="10"/>
        <rFont val="宋体"/>
        <family val="0"/>
      </rPr>
      <t>镇江</t>
    </r>
  </si>
  <si>
    <r>
      <rPr>
        <sz val="10"/>
        <rFont val="宋体"/>
        <family val="0"/>
      </rPr>
      <t>泰州</t>
    </r>
  </si>
  <si>
    <t>-</t>
  </si>
  <si>
    <r>
      <rPr>
        <sz val="10"/>
        <rFont val="宋体"/>
        <family val="0"/>
      </rPr>
      <t>通州</t>
    </r>
  </si>
  <si>
    <r>
      <rPr>
        <sz val="10"/>
        <rFont val="宋体"/>
        <family val="0"/>
      </rPr>
      <t>苏州</t>
    </r>
  </si>
  <si>
    <t>38.1</t>
  </si>
  <si>
    <t>3-5</t>
  </si>
  <si>
    <t>1-3</t>
  </si>
  <si>
    <r>
      <rPr>
        <b/>
        <sz val="10"/>
        <rFont val="宋体"/>
        <family val="0"/>
      </rPr>
      <t>平均</t>
    </r>
  </si>
  <si>
    <t>1</t>
  </si>
  <si>
    <t>2016-2017区</t>
  </si>
  <si>
    <r>
      <rPr>
        <sz val="10"/>
        <rFont val="宋体"/>
        <family val="0"/>
      </rPr>
      <t>资</t>
    </r>
    <r>
      <rPr>
        <sz val="10"/>
        <rFont val="Times New Roman"/>
        <family val="1"/>
      </rPr>
      <t>119   A10</t>
    </r>
  </si>
  <si>
    <t>A10</t>
  </si>
  <si>
    <r>
      <rPr>
        <sz val="10"/>
        <rFont val="宋体"/>
        <family val="0"/>
      </rPr>
      <t>无</t>
    </r>
  </si>
  <si>
    <r>
      <rPr>
        <u val="single"/>
        <sz val="10"/>
        <rFont val="宋体"/>
        <family val="0"/>
      </rPr>
      <t>白马湖</t>
    </r>
  </si>
  <si>
    <r>
      <rPr>
        <sz val="10"/>
        <rFont val="宋体"/>
        <family val="0"/>
      </rPr>
      <t>长</t>
    </r>
  </si>
  <si>
    <r>
      <rPr>
        <u val="single"/>
        <sz val="10"/>
        <rFont val="宋体"/>
        <family val="0"/>
      </rPr>
      <t>盱眙</t>
    </r>
  </si>
  <si>
    <r>
      <rPr>
        <sz val="10"/>
        <rFont val="宋体"/>
        <family val="0"/>
      </rPr>
      <t>建湖</t>
    </r>
  </si>
  <si>
    <r>
      <t>1—</t>
    </r>
    <r>
      <rPr>
        <u val="single"/>
        <sz val="10"/>
        <rFont val="Times New Roman"/>
        <family val="1"/>
      </rPr>
      <t>2</t>
    </r>
  </si>
  <si>
    <t>—</t>
  </si>
  <si>
    <t>2017-2018生</t>
  </si>
  <si>
    <r>
      <rPr>
        <sz val="10"/>
        <rFont val="宋体"/>
        <family val="0"/>
      </rPr>
      <t>资</t>
    </r>
    <r>
      <rPr>
        <sz val="10"/>
        <rFont val="Times New Roman"/>
        <family val="1"/>
      </rPr>
      <t>119</t>
    </r>
  </si>
  <si>
    <r>
      <rPr>
        <sz val="10"/>
        <rFont val="宋体"/>
        <family val="0"/>
      </rPr>
      <t>练湖</t>
    </r>
  </si>
  <si>
    <r>
      <rPr>
        <sz val="10"/>
        <rFont val="宋体"/>
        <family val="0"/>
      </rPr>
      <t>红旗</t>
    </r>
  </si>
  <si>
    <r>
      <rPr>
        <sz val="10"/>
        <rFont val="宋体"/>
        <family val="0"/>
      </rPr>
      <t>零星</t>
    </r>
  </si>
  <si>
    <r>
      <t>2—</t>
    </r>
    <r>
      <rPr>
        <u val="single"/>
        <sz val="10"/>
        <rFont val="Times New Roman"/>
        <family val="1"/>
      </rPr>
      <t>3</t>
    </r>
  </si>
  <si>
    <r>
      <rPr>
        <sz val="10"/>
        <color indexed="8"/>
        <rFont val="宋体"/>
        <family val="0"/>
      </rPr>
      <t>无</t>
    </r>
  </si>
  <si>
    <r>
      <rPr>
        <sz val="10"/>
        <rFont val="宋体"/>
        <family val="0"/>
      </rPr>
      <t>阜宁</t>
    </r>
  </si>
  <si>
    <r>
      <rPr>
        <sz val="10"/>
        <rFont val="宋体"/>
        <family val="0"/>
      </rPr>
      <t>平均</t>
    </r>
  </si>
  <si>
    <r>
      <rPr>
        <sz val="10"/>
        <rFont val="宋体"/>
        <family val="0"/>
      </rPr>
      <t>宁</t>
    </r>
    <r>
      <rPr>
        <sz val="10"/>
        <rFont val="Times New Roman"/>
        <family val="1"/>
      </rPr>
      <t>12188          A07</t>
    </r>
  </si>
  <si>
    <t>A07</t>
  </si>
  <si>
    <t>4-5</t>
  </si>
  <si>
    <t>3-4</t>
  </si>
  <si>
    <t>39.2</t>
  </si>
  <si>
    <t>3</t>
  </si>
  <si>
    <t>2</t>
  </si>
  <si>
    <r>
      <rPr>
        <sz val="10"/>
        <rFont val="宋体"/>
        <family val="0"/>
      </rPr>
      <t>宁</t>
    </r>
    <r>
      <rPr>
        <sz val="10"/>
        <rFont val="Times New Roman"/>
        <family val="1"/>
      </rPr>
      <t>12188   B12</t>
    </r>
  </si>
  <si>
    <t>B12</t>
  </si>
  <si>
    <r>
      <rPr>
        <sz val="10"/>
        <rFont val="宋体"/>
        <family val="0"/>
      </rPr>
      <t>丰庆</t>
    </r>
  </si>
  <si>
    <r>
      <rPr>
        <sz val="10"/>
        <rFont val="宋体"/>
        <family val="0"/>
      </rPr>
      <t>兴化</t>
    </r>
  </si>
  <si>
    <r>
      <rPr>
        <sz val="10"/>
        <rFont val="宋体"/>
        <family val="0"/>
      </rPr>
      <t>新洋</t>
    </r>
  </si>
  <si>
    <r>
      <rPr>
        <sz val="10"/>
        <color indexed="8"/>
        <rFont val="宋体"/>
        <family val="0"/>
      </rPr>
      <t>纺锤形</t>
    </r>
  </si>
  <si>
    <r>
      <rPr>
        <sz val="10"/>
        <rFont val="宋体"/>
        <family val="0"/>
      </rPr>
      <t>天隆</t>
    </r>
  </si>
  <si>
    <r>
      <rPr>
        <sz val="10"/>
        <color indexed="8"/>
        <rFont val="宋体"/>
        <family val="0"/>
      </rPr>
      <t>纺锤型</t>
    </r>
  </si>
  <si>
    <r>
      <rPr>
        <sz val="10"/>
        <rFont val="宋体"/>
        <family val="0"/>
      </rPr>
      <t>金湖</t>
    </r>
  </si>
  <si>
    <r>
      <rPr>
        <sz val="10"/>
        <rFont val="宋体"/>
        <family val="0"/>
      </rPr>
      <t>宁</t>
    </r>
    <r>
      <rPr>
        <sz val="10"/>
        <rFont val="Times New Roman"/>
        <family val="1"/>
      </rPr>
      <t>12188</t>
    </r>
  </si>
  <si>
    <r>
      <rPr>
        <sz val="10"/>
        <rFont val="宋体"/>
        <family val="0"/>
      </rPr>
      <t>常熟</t>
    </r>
  </si>
  <si>
    <r>
      <rPr>
        <sz val="10"/>
        <rFont val="宋体"/>
        <family val="0"/>
      </rPr>
      <t>仪征</t>
    </r>
  </si>
  <si>
    <r>
      <rPr>
        <sz val="10"/>
        <rFont val="宋体"/>
        <family val="0"/>
      </rPr>
      <t>紧凑</t>
    </r>
  </si>
  <si>
    <r>
      <rPr>
        <sz val="10"/>
        <rFont val="宋体"/>
        <family val="0"/>
      </rPr>
      <t>轻</t>
    </r>
  </si>
  <si>
    <r>
      <rPr>
        <sz val="10"/>
        <rFont val="宋体"/>
        <family val="0"/>
      </rPr>
      <t>大丰</t>
    </r>
  </si>
  <si>
    <r>
      <rPr>
        <sz val="10"/>
        <rFont val="宋体"/>
        <family val="0"/>
      </rPr>
      <t>镇</t>
    </r>
    <r>
      <rPr>
        <sz val="10"/>
        <rFont val="Times New Roman"/>
        <family val="1"/>
      </rPr>
      <t>12096     A08</t>
    </r>
  </si>
  <si>
    <t>A08</t>
  </si>
  <si>
    <t>3-4-5</t>
  </si>
  <si>
    <t>3+</t>
  </si>
  <si>
    <r>
      <rPr>
        <sz val="10"/>
        <rFont val="宋体"/>
        <family val="0"/>
      </rPr>
      <t>圆锥型</t>
    </r>
  </si>
  <si>
    <t>38.6</t>
  </si>
  <si>
    <r>
      <rPr>
        <sz val="10"/>
        <rFont val="宋体"/>
        <family val="0"/>
      </rPr>
      <t>镇</t>
    </r>
    <r>
      <rPr>
        <sz val="10"/>
        <rFont val="Times New Roman"/>
        <family val="1"/>
      </rPr>
      <t>12096   B11</t>
    </r>
  </si>
  <si>
    <t>B11</t>
  </si>
  <si>
    <r>
      <rPr>
        <sz val="10"/>
        <color indexed="8"/>
        <rFont val="宋体"/>
        <family val="0"/>
      </rPr>
      <t>圆锥型</t>
    </r>
  </si>
  <si>
    <r>
      <rPr>
        <sz val="10"/>
        <rFont val="宋体"/>
        <family val="0"/>
      </rPr>
      <t>镇</t>
    </r>
    <r>
      <rPr>
        <sz val="10"/>
        <rFont val="Times New Roman"/>
        <family val="1"/>
      </rPr>
      <t>12096</t>
    </r>
  </si>
  <si>
    <r>
      <rPr>
        <sz val="10"/>
        <rFont val="宋体"/>
        <family val="0"/>
      </rPr>
      <t>扬辐麦</t>
    </r>
    <r>
      <rPr>
        <sz val="10"/>
        <rFont val="Times New Roman"/>
        <family val="1"/>
      </rPr>
      <t>2049    A09</t>
    </r>
  </si>
  <si>
    <t>A09</t>
  </si>
  <si>
    <t>39.4</t>
  </si>
  <si>
    <r>
      <rPr>
        <sz val="10"/>
        <rFont val="宋体"/>
        <family val="0"/>
      </rPr>
      <t>扬辐麦</t>
    </r>
    <r>
      <rPr>
        <sz val="10"/>
        <rFont val="Times New Roman"/>
        <family val="1"/>
      </rPr>
      <t>2049   A11</t>
    </r>
  </si>
  <si>
    <t>A11</t>
  </si>
  <si>
    <r>
      <rPr>
        <sz val="10"/>
        <rFont val="宋体"/>
        <family val="0"/>
      </rPr>
      <t>扬辐麦</t>
    </r>
    <r>
      <rPr>
        <sz val="10"/>
        <rFont val="Times New Roman"/>
        <family val="1"/>
      </rPr>
      <t>2049</t>
    </r>
  </si>
  <si>
    <r>
      <rPr>
        <sz val="10"/>
        <rFont val="宋体"/>
        <family val="0"/>
      </rPr>
      <t>扬</t>
    </r>
    <r>
      <rPr>
        <sz val="10"/>
        <rFont val="Times New Roman"/>
        <family val="1"/>
      </rPr>
      <t>12G16      A10</t>
    </r>
  </si>
  <si>
    <t>42.1</t>
  </si>
  <si>
    <r>
      <rPr>
        <sz val="10"/>
        <rFont val="宋体"/>
        <family val="0"/>
      </rPr>
      <t>扬</t>
    </r>
    <r>
      <rPr>
        <sz val="10"/>
        <rFont val="Times New Roman"/>
        <family val="1"/>
      </rPr>
      <t>12G16   B10</t>
    </r>
  </si>
  <si>
    <t>B10</t>
  </si>
  <si>
    <r>
      <rPr>
        <sz val="10"/>
        <rFont val="宋体"/>
        <family val="0"/>
      </rPr>
      <t>扬</t>
    </r>
    <r>
      <rPr>
        <sz val="10"/>
        <rFont val="Times New Roman"/>
        <family val="1"/>
      </rPr>
      <t>12G16</t>
    </r>
  </si>
  <si>
    <r>
      <rPr>
        <sz val="10"/>
        <rFont val="宋体"/>
        <family val="0"/>
      </rPr>
      <t>半紧凑</t>
    </r>
  </si>
  <si>
    <r>
      <rPr>
        <sz val="10"/>
        <rFont val="宋体"/>
        <family val="0"/>
      </rPr>
      <t>镇</t>
    </r>
    <r>
      <rPr>
        <sz val="10"/>
        <rFont val="Times New Roman"/>
        <family val="1"/>
      </rPr>
      <t>13056     A06</t>
    </r>
  </si>
  <si>
    <r>
      <t>2</t>
    </r>
    <r>
      <rPr>
        <sz val="10"/>
        <rFont val="Times New Roman"/>
        <family val="1"/>
      </rPr>
      <t>—3</t>
    </r>
  </si>
  <si>
    <r>
      <t>1—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—3</t>
    </r>
  </si>
  <si>
    <r>
      <t>2017-2018</t>
    </r>
    <r>
      <rPr>
        <sz val="10"/>
        <rFont val="宋体"/>
        <family val="0"/>
      </rPr>
      <t>区</t>
    </r>
  </si>
  <si>
    <r>
      <rPr>
        <sz val="10"/>
        <color indexed="8"/>
        <rFont val="宋体"/>
        <family val="0"/>
      </rPr>
      <t>镇</t>
    </r>
    <r>
      <rPr>
        <sz val="10"/>
        <color indexed="8"/>
        <rFont val="Times New Roman"/>
        <family val="1"/>
      </rPr>
      <t>13056</t>
    </r>
    <r>
      <rPr>
        <sz val="10"/>
        <color indexed="8"/>
        <rFont val="宋体"/>
        <family val="0"/>
      </rPr>
      <t>区试</t>
    </r>
    <r>
      <rPr>
        <sz val="10"/>
        <color indexed="8"/>
        <rFont val="Times New Roman"/>
        <family val="1"/>
      </rPr>
      <t>A01</t>
    </r>
  </si>
  <si>
    <r>
      <rPr>
        <sz val="10"/>
        <color indexed="8"/>
        <rFont val="宋体"/>
        <family val="0"/>
      </rPr>
      <t>宝应湖</t>
    </r>
  </si>
  <si>
    <r>
      <rPr>
        <sz val="10"/>
        <rFont val="宋体"/>
        <family val="0"/>
      </rPr>
      <t>纺锤型</t>
    </r>
  </si>
  <si>
    <r>
      <rPr>
        <sz val="10"/>
        <color indexed="8"/>
        <rFont val="宋体"/>
        <family val="0"/>
      </rPr>
      <t>长芒</t>
    </r>
  </si>
  <si>
    <r>
      <rPr>
        <sz val="10"/>
        <rFont val="宋体"/>
        <family val="0"/>
      </rPr>
      <t>里下河所</t>
    </r>
  </si>
  <si>
    <r>
      <rPr>
        <sz val="10"/>
        <rFont val="宋体"/>
        <family val="0"/>
      </rPr>
      <t>农科院</t>
    </r>
  </si>
  <si>
    <r>
      <rPr>
        <sz val="10"/>
        <rFont val="宋体"/>
        <family val="0"/>
      </rPr>
      <t>长方型</t>
    </r>
  </si>
  <si>
    <r>
      <rPr>
        <sz val="10"/>
        <rFont val="宋体"/>
        <family val="0"/>
      </rPr>
      <t>镇</t>
    </r>
    <r>
      <rPr>
        <sz val="10"/>
        <rFont val="Times New Roman"/>
        <family val="1"/>
      </rPr>
      <t>13056</t>
    </r>
  </si>
  <si>
    <t>附表1      2015-16年度江苏省淮北小麦区试生育期及苗穗性状表</t>
  </si>
  <si>
    <t>附表2        2015-2016年度江苏省淮北小麦区试田间抗性结果表</t>
  </si>
  <si>
    <t xml:space="preserve">附表3       2015-2016年度江苏省淮北小麦区试特征特性及产量结果表                              </t>
  </si>
  <si>
    <r>
      <rPr>
        <sz val="10"/>
        <rFont val="宋体"/>
        <family val="0"/>
      </rPr>
      <t>品种名称</t>
    </r>
  </si>
  <si>
    <r>
      <t xml:space="preserve"> </t>
    </r>
    <r>
      <rPr>
        <sz val="10"/>
        <rFont val="宋体"/>
        <family val="0"/>
      </rP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</si>
  <si>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r>
      <rPr>
        <sz val="10"/>
        <rFont val="宋体"/>
        <family val="0"/>
      </rPr>
      <t>拔节期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</si>
  <si>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抽穗期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</si>
  <si>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t>齐穗期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月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日</t>
    </r>
    <r>
      <rPr>
        <sz val="10"/>
        <color indexed="10"/>
        <rFont val="Times New Roman"/>
        <family val="1"/>
      </rPr>
      <t>)</t>
    </r>
  </si>
  <si>
    <r>
      <rPr>
        <sz val="10"/>
        <rFont val="宋体"/>
        <family val="0"/>
      </rPr>
      <t>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</si>
  <si>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株高</t>
    </r>
    <r>
      <rPr>
        <sz val="10"/>
        <rFont val="Times New Roman"/>
        <family val="1"/>
      </rPr>
      <t>(CM)</t>
    </r>
  </si>
  <si>
    <r>
      <rPr>
        <sz val="10"/>
        <rFont val="宋体"/>
        <family val="0"/>
      </rPr>
      <t>最高茎蘖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</si>
  <si>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穗数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</si>
  <si>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成穗率</t>
    </r>
    <r>
      <rPr>
        <sz val="10"/>
        <rFont val="Times New Roman"/>
        <family val="1"/>
      </rPr>
      <t>(%)</t>
    </r>
  </si>
  <si>
    <r>
      <rPr>
        <sz val="10"/>
        <rFont val="宋体"/>
        <family val="0"/>
      </rPr>
      <t>每穗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粒数</t>
    </r>
  </si>
  <si>
    <r>
      <rPr>
        <sz val="10"/>
        <rFont val="宋体"/>
        <family val="0"/>
      </rPr>
      <t>熟相</t>
    </r>
  </si>
  <si>
    <r>
      <rPr>
        <sz val="10"/>
        <rFont val="宋体"/>
        <family val="0"/>
      </rPr>
      <t>整齐度</t>
    </r>
  </si>
  <si>
    <r>
      <rPr>
        <sz val="10"/>
        <rFont val="宋体"/>
        <family val="0"/>
      </rPr>
      <t>穗长</t>
    </r>
    <r>
      <rPr>
        <sz val="10"/>
        <rFont val="Times New Roman"/>
        <family val="1"/>
      </rPr>
      <t>cm</t>
    </r>
  </si>
  <si>
    <r>
      <rPr>
        <sz val="10"/>
        <rFont val="宋体"/>
        <family val="0"/>
      </rPr>
      <t>单株穗数</t>
    </r>
  </si>
  <si>
    <t>冬季冻害</t>
  </si>
  <si>
    <t>穗发芽   %</t>
  </si>
  <si>
    <r>
      <rPr>
        <sz val="10"/>
        <color indexed="8"/>
        <rFont val="宋体"/>
        <family val="0"/>
      </rPr>
      <t>芒</t>
    </r>
  </si>
  <si>
    <r>
      <rPr>
        <sz val="10"/>
        <color indexed="8"/>
        <rFont val="宋体"/>
        <family val="0"/>
      </rPr>
      <t>壳色</t>
    </r>
  </si>
  <si>
    <r>
      <rPr>
        <sz val="10"/>
        <color indexed="8"/>
        <rFont val="宋体"/>
        <family val="0"/>
      </rPr>
      <t>粒色</t>
    </r>
  </si>
  <si>
    <r>
      <rPr>
        <sz val="10"/>
        <color indexed="8"/>
        <rFont val="宋体"/>
        <family val="0"/>
      </rPr>
      <t>粒质</t>
    </r>
  </si>
  <si>
    <r>
      <rPr>
        <sz val="10"/>
        <color indexed="8"/>
        <rFont val="宋体"/>
        <family val="0"/>
      </rPr>
      <t>黑胚率</t>
    </r>
    <r>
      <rPr>
        <sz val="10"/>
        <color indexed="8"/>
        <rFont val="Times New Roman"/>
        <family val="1"/>
      </rPr>
      <t xml:space="preserve"> (%)</t>
    </r>
  </si>
  <si>
    <r>
      <rPr>
        <sz val="10"/>
        <color indexed="8"/>
        <rFont val="宋体"/>
        <family val="0"/>
      </rPr>
      <t>穗型</t>
    </r>
  </si>
  <si>
    <r>
      <rPr>
        <sz val="10"/>
        <color indexed="8"/>
        <rFont val="宋体"/>
        <family val="0"/>
      </rPr>
      <t>千粒重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</si>
  <si>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容重</t>
    </r>
    <r>
      <rPr>
        <sz val="10"/>
        <color indexed="8"/>
        <rFont val="Times New Roman"/>
        <family val="1"/>
      </rPr>
      <t xml:space="preserve">     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升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</si>
  <si>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小区产量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/13.33m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</si>
  <si>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折合亩产</t>
    </r>
    <r>
      <rPr>
        <sz val="10"/>
        <color indexed="8"/>
        <rFont val="Times New Roman"/>
        <family val="1"/>
      </rPr>
      <t xml:space="preserve">    (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</si>
  <si>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较</t>
    </r>
    <r>
      <rPr>
        <sz val="10"/>
        <color indexed="8"/>
        <rFont val="Times New Roman"/>
        <family val="1"/>
      </rPr>
      <t>CK±%</t>
    </r>
  </si>
  <si>
    <r>
      <rPr>
        <sz val="11"/>
        <rFont val="宋体"/>
        <family val="0"/>
      </rPr>
      <t>较平均增减产</t>
    </r>
    <r>
      <rPr>
        <sz val="11"/>
        <rFont val="Times New Roman"/>
        <family val="1"/>
      </rPr>
      <t>%</t>
    </r>
  </si>
  <si>
    <r>
      <rPr>
        <sz val="10"/>
        <rFont val="宋体"/>
        <family val="0"/>
      </rPr>
      <t>产量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位次</t>
    </r>
  </si>
  <si>
    <t>普遍率 %</t>
  </si>
  <si>
    <t>反应型</t>
  </si>
  <si>
    <t>普遍率  %</t>
  </si>
  <si>
    <t>级别</t>
  </si>
  <si>
    <t>面积  %</t>
  </si>
  <si>
    <r>
      <rPr>
        <sz val="10"/>
        <color indexed="8"/>
        <rFont val="宋体"/>
        <family val="0"/>
      </rPr>
      <t>Ⅰ</t>
    </r>
  </si>
  <si>
    <r>
      <rPr>
        <sz val="10"/>
        <color indexed="8"/>
        <rFont val="宋体"/>
        <family val="0"/>
      </rPr>
      <t>Ⅱ</t>
    </r>
  </si>
  <si>
    <r>
      <rPr>
        <sz val="10"/>
        <color indexed="8"/>
        <rFont val="宋体"/>
        <family val="0"/>
      </rPr>
      <t>Ⅲ</t>
    </r>
  </si>
  <si>
    <r>
      <t>2015-2016</t>
    </r>
    <r>
      <rPr>
        <sz val="10"/>
        <rFont val="宋体"/>
        <family val="0"/>
      </rPr>
      <t>区</t>
    </r>
  </si>
  <si>
    <r>
      <rPr>
        <b/>
        <sz val="10"/>
        <rFont val="宋体"/>
        <family val="0"/>
      </rPr>
      <t>淮</t>
    </r>
    <r>
      <rPr>
        <b/>
        <sz val="10"/>
        <rFont val="Times New Roman"/>
        <family val="1"/>
      </rPr>
      <t>1403   B05</t>
    </r>
  </si>
  <si>
    <r>
      <rPr>
        <sz val="10"/>
        <rFont val="宋体"/>
        <family val="0"/>
      </rPr>
      <t>淮阴</t>
    </r>
  </si>
  <si>
    <r>
      <rPr>
        <sz val="10"/>
        <rFont val="宋体"/>
        <family val="0"/>
      </rPr>
      <t>瑞华</t>
    </r>
  </si>
  <si>
    <r>
      <rPr>
        <sz val="10"/>
        <rFont val="宋体"/>
        <family val="0"/>
      </rPr>
      <t>徐州</t>
    </r>
  </si>
  <si>
    <t>3-</t>
  </si>
  <si>
    <t>40-65</t>
  </si>
  <si>
    <t>2-</t>
  </si>
  <si>
    <r>
      <rPr>
        <sz val="10"/>
        <rFont val="宋体"/>
        <family val="0"/>
      </rPr>
      <t>佳禾</t>
    </r>
  </si>
  <si>
    <r>
      <rPr>
        <sz val="10"/>
        <rFont val="宋体"/>
        <family val="0"/>
      </rPr>
      <t>东海</t>
    </r>
  </si>
  <si>
    <r>
      <rPr>
        <sz val="10"/>
        <rFont val="宋体"/>
        <family val="0"/>
      </rPr>
      <t>东辛</t>
    </r>
  </si>
  <si>
    <r>
      <rPr>
        <sz val="10"/>
        <rFont val="宋体"/>
        <family val="0"/>
      </rPr>
      <t>邳州</t>
    </r>
  </si>
  <si>
    <t>4</t>
  </si>
  <si>
    <t>18</t>
  </si>
  <si>
    <r>
      <rPr>
        <sz val="10"/>
        <rFont val="宋体"/>
        <family val="0"/>
      </rPr>
      <t>宿迁</t>
    </r>
  </si>
  <si>
    <r>
      <rPr>
        <sz val="10"/>
        <rFont val="宋体"/>
        <family val="0"/>
      </rPr>
      <t>保丰</t>
    </r>
  </si>
  <si>
    <t xml:space="preserve">86.67 </t>
  </si>
  <si>
    <r>
      <rPr>
        <sz val="10"/>
        <rFont val="宋体"/>
        <family val="0"/>
      </rPr>
      <t>泗洪</t>
    </r>
  </si>
  <si>
    <r>
      <t>2016-2017</t>
    </r>
    <r>
      <rPr>
        <sz val="10"/>
        <rFont val="宋体"/>
        <family val="0"/>
      </rPr>
      <t>区</t>
    </r>
  </si>
  <si>
    <r>
      <rPr>
        <b/>
        <sz val="10"/>
        <rFont val="宋体"/>
        <family val="0"/>
      </rPr>
      <t>淮</t>
    </r>
    <r>
      <rPr>
        <b/>
        <sz val="10"/>
        <rFont val="Times New Roman"/>
        <family val="1"/>
      </rPr>
      <t>1403  C10</t>
    </r>
  </si>
  <si>
    <r>
      <rPr>
        <sz val="10"/>
        <rFont val="宋体"/>
        <family val="0"/>
      </rPr>
      <t>东辛农场</t>
    </r>
  </si>
  <si>
    <r>
      <rPr>
        <sz val="10"/>
        <rFont val="宋体"/>
        <family val="0"/>
      </rPr>
      <t>阜宁县农科所</t>
    </r>
  </si>
  <si>
    <t>1+</t>
  </si>
  <si>
    <r>
      <rPr>
        <sz val="10"/>
        <rFont val="宋体"/>
        <family val="0"/>
      </rPr>
      <t>淮阴农科所</t>
    </r>
  </si>
  <si>
    <r>
      <rPr>
        <sz val="10"/>
        <rFont val="宋体"/>
        <family val="0"/>
      </rPr>
      <t>江苏保丰集团</t>
    </r>
  </si>
  <si>
    <r>
      <rPr>
        <sz val="10"/>
        <rFont val="宋体"/>
        <family val="0"/>
      </rPr>
      <t>连云港市农科院</t>
    </r>
  </si>
  <si>
    <r>
      <rPr>
        <sz val="10"/>
        <rFont val="宋体"/>
        <family val="0"/>
      </rPr>
      <t>邳州稻麦原种场</t>
    </r>
  </si>
  <si>
    <r>
      <rPr>
        <sz val="10"/>
        <rFont val="宋体"/>
        <family val="0"/>
      </rPr>
      <t>瑞华农业</t>
    </r>
  </si>
  <si>
    <r>
      <rPr>
        <sz val="10"/>
        <color indexed="8"/>
        <rFont val="宋体"/>
        <family val="0"/>
      </rPr>
      <t>零星</t>
    </r>
  </si>
  <si>
    <r>
      <rPr>
        <sz val="10"/>
        <rFont val="宋体"/>
        <family val="0"/>
      </rPr>
      <t>宿迁农科所</t>
    </r>
  </si>
  <si>
    <r>
      <rPr>
        <sz val="10"/>
        <rFont val="宋体"/>
        <family val="0"/>
      </rPr>
      <t>徐州佳禾农业</t>
    </r>
  </si>
  <si>
    <r>
      <rPr>
        <sz val="10"/>
        <rFont val="宋体"/>
        <family val="0"/>
      </rPr>
      <t>徐州农科所</t>
    </r>
  </si>
  <si>
    <r>
      <t>2017-2018</t>
    </r>
    <r>
      <rPr>
        <sz val="10"/>
        <rFont val="宋体"/>
        <family val="0"/>
      </rPr>
      <t>生</t>
    </r>
  </si>
  <si>
    <r>
      <rPr>
        <sz val="10"/>
        <rFont val="宋体"/>
        <family val="0"/>
      </rPr>
      <t>淮麦</t>
    </r>
    <r>
      <rPr>
        <sz val="10"/>
        <rFont val="Times New Roman"/>
        <family val="1"/>
      </rPr>
      <t>1403</t>
    </r>
  </si>
  <si>
    <r>
      <rPr>
        <sz val="10"/>
        <rFont val="宋体"/>
        <family val="0"/>
      </rPr>
      <t>东辛农场农科所</t>
    </r>
  </si>
  <si>
    <r>
      <rPr>
        <sz val="10"/>
        <rFont val="宋体"/>
        <family val="0"/>
      </rPr>
      <t>丰县农委粮作站</t>
    </r>
  </si>
  <si>
    <r>
      <rPr>
        <sz val="10"/>
        <rFont val="宋体"/>
        <family val="0"/>
      </rPr>
      <t>江苏神农大丰</t>
    </r>
  </si>
  <si>
    <r>
      <rPr>
        <sz val="10"/>
        <rFont val="宋体"/>
        <family val="0"/>
      </rPr>
      <t>徐州佳禾</t>
    </r>
  </si>
  <si>
    <r>
      <rPr>
        <sz val="10"/>
        <rFont val="宋体"/>
        <family val="0"/>
      </rPr>
      <t>东海县农科所</t>
    </r>
  </si>
  <si>
    <r>
      <rPr>
        <sz val="10"/>
        <rFont val="宋体"/>
        <family val="0"/>
      </rPr>
      <t>宿迁中江</t>
    </r>
  </si>
  <si>
    <r>
      <rPr>
        <sz val="10"/>
        <rFont val="宋体"/>
        <family val="0"/>
      </rPr>
      <t>瑞华农业公司</t>
    </r>
  </si>
  <si>
    <r>
      <rPr>
        <b/>
        <sz val="10"/>
        <rFont val="宋体"/>
        <family val="0"/>
      </rPr>
      <t>华麦</t>
    </r>
    <r>
      <rPr>
        <b/>
        <sz val="10"/>
        <rFont val="Times New Roman"/>
        <family val="1"/>
      </rPr>
      <t>DF118    B10</t>
    </r>
  </si>
  <si>
    <t>25-40</t>
  </si>
  <si>
    <t>5</t>
  </si>
  <si>
    <t>68</t>
  </si>
  <si>
    <t xml:space="preserve">60 </t>
  </si>
  <si>
    <r>
      <rPr>
        <b/>
        <sz val="10"/>
        <rFont val="宋体"/>
        <family val="0"/>
      </rPr>
      <t>华麦</t>
    </r>
    <r>
      <rPr>
        <b/>
        <sz val="10"/>
        <rFont val="Times New Roman"/>
        <family val="1"/>
      </rPr>
      <t>DF118C11</t>
    </r>
  </si>
  <si>
    <r>
      <rPr>
        <sz val="10"/>
        <color indexed="8"/>
        <rFont val="宋体"/>
        <family val="0"/>
      </rPr>
      <t>华麦</t>
    </r>
    <r>
      <rPr>
        <sz val="10"/>
        <color indexed="8"/>
        <rFont val="Times New Roman"/>
        <family val="1"/>
      </rPr>
      <t xml:space="preserve"> DF118</t>
    </r>
  </si>
  <si>
    <r>
      <rPr>
        <sz val="10"/>
        <color indexed="8"/>
        <rFont val="宋体"/>
        <family val="0"/>
      </rPr>
      <t>丰县</t>
    </r>
  </si>
  <si>
    <r>
      <rPr>
        <sz val="10"/>
        <color indexed="8"/>
        <rFont val="宋体"/>
        <family val="0"/>
      </rPr>
      <t>白</t>
    </r>
  </si>
  <si>
    <r>
      <rPr>
        <sz val="10"/>
        <color indexed="8"/>
        <rFont val="宋体"/>
        <family val="0"/>
      </rPr>
      <t>长方</t>
    </r>
  </si>
  <si>
    <r>
      <rPr>
        <sz val="10"/>
        <color indexed="8"/>
        <rFont val="宋体"/>
        <family val="0"/>
      </rPr>
      <t>邳州</t>
    </r>
  </si>
  <si>
    <r>
      <rPr>
        <sz val="10"/>
        <color indexed="8"/>
        <rFont val="宋体"/>
        <family val="0"/>
      </rPr>
      <t>东辛</t>
    </r>
  </si>
  <si>
    <t>2—</t>
  </si>
  <si>
    <r>
      <rPr>
        <sz val="10"/>
        <color indexed="8"/>
        <rFont val="宋体"/>
        <family val="0"/>
      </rPr>
      <t>徐州佳禾</t>
    </r>
  </si>
  <si>
    <r>
      <rPr>
        <sz val="10"/>
        <color indexed="8"/>
        <rFont val="宋体"/>
        <family val="0"/>
      </rPr>
      <t>宿迁农科所</t>
    </r>
    <r>
      <rPr>
        <sz val="10"/>
        <color indexed="8"/>
        <rFont val="Times New Roman"/>
        <family val="1"/>
      </rPr>
      <t xml:space="preserve">   (</t>
    </r>
    <r>
      <rPr>
        <sz val="10"/>
        <color indexed="8"/>
        <rFont val="宋体"/>
        <family val="0"/>
      </rPr>
      <t>泗阳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</si>
  <si>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洪泽农场农科所</t>
    </r>
  </si>
  <si>
    <r>
      <rPr>
        <sz val="10"/>
        <color indexed="8"/>
        <rFont val="宋体"/>
        <family val="0"/>
      </rPr>
      <t>江苏保丰</t>
    </r>
  </si>
  <si>
    <r>
      <rPr>
        <sz val="10"/>
        <color indexed="8"/>
        <rFont val="宋体"/>
        <family val="0"/>
      </rPr>
      <t>纺锤</t>
    </r>
  </si>
  <si>
    <r>
      <rPr>
        <sz val="10"/>
        <color indexed="8"/>
        <rFont val="宋体"/>
        <family val="0"/>
      </rPr>
      <t>东海县农科所</t>
    </r>
  </si>
  <si>
    <r>
      <rPr>
        <sz val="10"/>
        <color indexed="8"/>
        <rFont val="宋体"/>
        <family val="0"/>
      </rPr>
      <t>长</t>
    </r>
  </si>
  <si>
    <r>
      <rPr>
        <sz val="10"/>
        <color indexed="8"/>
        <rFont val="宋体"/>
        <family val="0"/>
      </rPr>
      <t>淮安农科院</t>
    </r>
  </si>
  <si>
    <r>
      <rPr>
        <sz val="10"/>
        <color indexed="8"/>
        <rFont val="宋体"/>
        <family val="0"/>
      </rPr>
      <t>平均</t>
    </r>
  </si>
  <si>
    <r>
      <rPr>
        <b/>
        <sz val="10"/>
        <rFont val="宋体"/>
        <family val="0"/>
      </rPr>
      <t>徐麦</t>
    </r>
    <r>
      <rPr>
        <b/>
        <sz val="10"/>
        <rFont val="Times New Roman"/>
        <family val="1"/>
      </rPr>
      <t>1412  B13</t>
    </r>
  </si>
  <si>
    <r>
      <rPr>
        <sz val="10"/>
        <color indexed="8"/>
        <rFont val="宋体"/>
        <family val="0"/>
      </rPr>
      <t>　</t>
    </r>
  </si>
  <si>
    <t>40-80</t>
  </si>
  <si>
    <t>8</t>
  </si>
  <si>
    <r>
      <rPr>
        <b/>
        <sz val="10"/>
        <rFont val="宋体"/>
        <family val="0"/>
      </rPr>
      <t>徐麦</t>
    </r>
    <r>
      <rPr>
        <b/>
        <sz val="10"/>
        <rFont val="Times New Roman"/>
        <family val="1"/>
      </rPr>
      <t>1412 C13</t>
    </r>
  </si>
  <si>
    <r>
      <rPr>
        <sz val="10"/>
        <rFont val="宋体"/>
        <family val="0"/>
      </rPr>
      <t>徐麦</t>
    </r>
    <r>
      <rPr>
        <sz val="10"/>
        <rFont val="Times New Roman"/>
        <family val="1"/>
      </rPr>
      <t>1412</t>
    </r>
  </si>
  <si>
    <r>
      <rPr>
        <sz val="10"/>
        <rFont val="宋体"/>
        <family val="0"/>
      </rPr>
      <t>农丰</t>
    </r>
    <r>
      <rPr>
        <sz val="10"/>
        <rFont val="Times New Roman"/>
        <family val="1"/>
      </rPr>
      <t>148     C08</t>
    </r>
  </si>
  <si>
    <r>
      <rPr>
        <sz val="10"/>
        <rFont val="宋体"/>
        <family val="0"/>
      </rPr>
      <t>江苏瑞华公司</t>
    </r>
  </si>
  <si>
    <r>
      <rPr>
        <sz val="10"/>
        <rFont val="宋体"/>
        <family val="0"/>
      </rPr>
      <t>宝应湖农场农科所</t>
    </r>
  </si>
  <si>
    <r>
      <rPr>
        <sz val="10"/>
        <rFont val="宋体"/>
        <family val="0"/>
      </rPr>
      <t>洪泽农场农科所</t>
    </r>
  </si>
  <si>
    <r>
      <rPr>
        <sz val="10"/>
        <rFont val="宋体"/>
        <family val="0"/>
      </rPr>
      <t>新洋农场农科所</t>
    </r>
  </si>
  <si>
    <r>
      <rPr>
        <sz val="10"/>
        <rFont val="宋体"/>
        <family val="0"/>
      </rPr>
      <t>连云港农科院</t>
    </r>
  </si>
  <si>
    <r>
      <rPr>
        <sz val="10"/>
        <rFont val="宋体"/>
        <family val="0"/>
      </rPr>
      <t>天隆种业公司</t>
    </r>
  </si>
  <si>
    <r>
      <rPr>
        <sz val="10"/>
        <rFont val="宋体"/>
        <family val="0"/>
      </rPr>
      <t>徐州种子站</t>
    </r>
  </si>
  <si>
    <r>
      <rPr>
        <sz val="10"/>
        <rFont val="宋体"/>
        <family val="0"/>
      </rPr>
      <t>农丰</t>
    </r>
    <r>
      <rPr>
        <sz val="10"/>
        <rFont val="Times New Roman"/>
        <family val="1"/>
      </rPr>
      <t>148  D12</t>
    </r>
  </si>
  <si>
    <r>
      <rPr>
        <sz val="10"/>
        <rFont val="宋体"/>
        <family val="0"/>
      </rPr>
      <t>保丰集团公司</t>
    </r>
  </si>
  <si>
    <r>
      <rPr>
        <sz val="10"/>
        <rFont val="宋体"/>
        <family val="0"/>
      </rPr>
      <t>徐州佳禾种业</t>
    </r>
  </si>
  <si>
    <r>
      <rPr>
        <sz val="10"/>
        <rFont val="宋体"/>
        <family val="0"/>
      </rPr>
      <t>徐州市种子站</t>
    </r>
  </si>
  <si>
    <r>
      <rPr>
        <sz val="10"/>
        <rFont val="宋体"/>
        <family val="0"/>
      </rPr>
      <t>东海农科所</t>
    </r>
  </si>
  <si>
    <r>
      <t>D12</t>
    </r>
    <r>
      <rPr>
        <b/>
        <sz val="10"/>
        <rFont val="宋体"/>
        <family val="0"/>
      </rPr>
      <t>平均</t>
    </r>
  </si>
  <si>
    <r>
      <rPr>
        <sz val="10"/>
        <rFont val="宋体"/>
        <family val="0"/>
      </rPr>
      <t>农丰</t>
    </r>
    <r>
      <rPr>
        <sz val="10"/>
        <rFont val="Times New Roman"/>
        <family val="1"/>
      </rPr>
      <t>148</t>
    </r>
  </si>
  <si>
    <r>
      <rPr>
        <b/>
        <sz val="10"/>
        <rFont val="宋体"/>
        <family val="0"/>
      </rPr>
      <t>农丰</t>
    </r>
    <r>
      <rPr>
        <b/>
        <sz val="10"/>
        <rFont val="Times New Roman"/>
        <family val="1"/>
      </rPr>
      <t>152   C03</t>
    </r>
  </si>
  <si>
    <r>
      <rPr>
        <b/>
        <sz val="10"/>
        <rFont val="宋体"/>
        <family val="0"/>
      </rPr>
      <t>农丰</t>
    </r>
    <r>
      <rPr>
        <b/>
        <sz val="10"/>
        <rFont val="Times New Roman"/>
        <family val="1"/>
      </rPr>
      <t>152   C02</t>
    </r>
  </si>
  <si>
    <r>
      <rPr>
        <sz val="10"/>
        <rFont val="宋体"/>
        <family val="0"/>
      </rPr>
      <t>宿迁所</t>
    </r>
  </si>
  <si>
    <r>
      <rPr>
        <sz val="10"/>
        <rFont val="宋体"/>
        <family val="0"/>
      </rPr>
      <t>淮阴所</t>
    </r>
  </si>
  <si>
    <r>
      <rPr>
        <sz val="10"/>
        <rFont val="宋体"/>
        <family val="0"/>
      </rPr>
      <t>白</t>
    </r>
  </si>
  <si>
    <r>
      <rPr>
        <sz val="10"/>
        <rFont val="宋体"/>
        <family val="0"/>
      </rPr>
      <t>洪泽湖</t>
    </r>
  </si>
  <si>
    <r>
      <rPr>
        <sz val="10"/>
        <rFont val="宋体"/>
        <family val="0"/>
      </rPr>
      <t>连云港</t>
    </r>
  </si>
  <si>
    <r>
      <rPr>
        <sz val="10"/>
        <rFont val="宋体"/>
        <family val="0"/>
      </rPr>
      <t>睢宁</t>
    </r>
  </si>
  <si>
    <r>
      <rPr>
        <sz val="10"/>
        <rFont val="宋体"/>
        <family val="0"/>
      </rPr>
      <t>徐州所</t>
    </r>
  </si>
  <si>
    <r>
      <rPr>
        <sz val="10"/>
        <color indexed="8"/>
        <rFont val="宋体"/>
        <family val="0"/>
      </rPr>
      <t>农麦</t>
    </r>
    <r>
      <rPr>
        <sz val="10"/>
        <color indexed="8"/>
        <rFont val="Times New Roman"/>
        <family val="1"/>
      </rPr>
      <t>152</t>
    </r>
  </si>
  <si>
    <r>
      <rPr>
        <sz val="16"/>
        <color indexed="8"/>
        <rFont val="宋体"/>
        <family val="0"/>
      </rPr>
      <t xml:space="preserve">2018年报审小麦品种综合性状表            </t>
    </r>
    <r>
      <rPr>
        <sz val="12"/>
        <color indexed="8"/>
        <rFont val="宋体"/>
        <family val="0"/>
      </rPr>
      <t>（淮南品种）</t>
    </r>
  </si>
  <si>
    <t>序号</t>
  </si>
  <si>
    <t>品种名称</t>
  </si>
  <si>
    <t>区试编号</t>
  </si>
  <si>
    <t>抗性编号</t>
  </si>
  <si>
    <t>区试产量</t>
  </si>
  <si>
    <t>品质状况</t>
  </si>
  <si>
    <t>赤霉病单花滴注</t>
  </si>
  <si>
    <t>赤田间发病</t>
  </si>
  <si>
    <t>赤霉病综合</t>
  </si>
  <si>
    <t>黄花叶病</t>
  </si>
  <si>
    <t>穗发芽</t>
  </si>
  <si>
    <t>考察</t>
  </si>
  <si>
    <t>全生育期</t>
  </si>
  <si>
    <t>比对照长</t>
  </si>
  <si>
    <t>主要农艺性状</t>
  </si>
  <si>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</t>
    </r>
  </si>
  <si>
    <r>
      <rPr>
        <sz val="10"/>
        <color indexed="8"/>
        <rFont val="宋体"/>
        <family val="0"/>
      </rPr>
      <t>比</t>
    </r>
    <r>
      <rPr>
        <sz val="10"/>
        <color indexed="8"/>
        <rFont val="Times New Roman"/>
        <family val="1"/>
      </rPr>
      <t>CK±%</t>
    </r>
  </si>
  <si>
    <t>显著性</t>
  </si>
  <si>
    <r>
      <rPr>
        <sz val="10"/>
        <color indexed="8"/>
        <rFont val="宋体"/>
        <family val="0"/>
      </rPr>
      <t>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减点次</t>
    </r>
  </si>
  <si>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2%/</t>
    </r>
  </si>
  <si>
    <t>位次</t>
  </si>
  <si>
    <r>
      <rPr>
        <sz val="10"/>
        <color indexed="8"/>
        <rFont val="宋体"/>
        <family val="0"/>
      </rPr>
      <t>容重</t>
    </r>
    <r>
      <rPr>
        <sz val="10"/>
        <color indexed="8"/>
        <rFont val="Times New Roman"/>
        <family val="1"/>
      </rPr>
      <t>g/L</t>
    </r>
  </si>
  <si>
    <r>
      <rPr>
        <sz val="10"/>
        <color indexed="8"/>
        <rFont val="宋体"/>
        <family val="0"/>
      </rPr>
      <t>粗蛋白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干基</t>
    </r>
    <r>
      <rPr>
        <sz val="10"/>
        <color indexed="8"/>
        <rFont val="Times New Roman"/>
        <family val="1"/>
      </rPr>
      <t>)
%</t>
    </r>
  </si>
  <si>
    <r>
      <rPr>
        <sz val="10"/>
        <color indexed="8"/>
        <rFont val="宋体"/>
        <family val="0"/>
      </rPr>
      <t xml:space="preserve">湿面筋
</t>
    </r>
    <r>
      <rPr>
        <sz val="10"/>
        <color indexed="8"/>
        <rFont val="Times New Roman"/>
        <family val="1"/>
      </rPr>
      <t>(14%</t>
    </r>
    <r>
      <rPr>
        <sz val="10"/>
        <color indexed="8"/>
        <rFont val="宋体"/>
        <family val="0"/>
      </rPr>
      <t>水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%</t>
    </r>
  </si>
  <si>
    <t>吸水量
mL/100g</t>
  </si>
  <si>
    <t>稳定
时间
min</t>
  </si>
  <si>
    <t>最大拉
伸阻力
（Rm,135）
E.U</t>
  </si>
  <si>
    <r>
      <rPr>
        <sz val="10"/>
        <color indexed="8"/>
        <rFont val="宋体"/>
        <family val="0"/>
      </rPr>
      <t>能量
cm</t>
    </r>
    <r>
      <rPr>
        <vertAlign val="superscript"/>
        <sz val="10"/>
        <color indexed="8"/>
        <rFont val="宋体"/>
        <family val="0"/>
      </rPr>
      <t>2</t>
    </r>
  </si>
  <si>
    <t>硬度指数</t>
  </si>
  <si>
    <t>品质类型</t>
  </si>
  <si>
    <t>抗性评价</t>
  </si>
  <si>
    <t>病     指</t>
  </si>
  <si>
    <t>评价</t>
  </si>
  <si>
    <t>病情     指数</t>
  </si>
  <si>
    <t>抗性      评价</t>
  </si>
  <si>
    <t>发芽率</t>
  </si>
  <si>
    <t>打分</t>
  </si>
  <si>
    <t>天</t>
  </si>
  <si>
    <r>
      <rPr>
        <sz val="10"/>
        <color indexed="8"/>
        <rFont val="宋体"/>
        <family val="0"/>
      </rPr>
      <t>株高</t>
    </r>
    <r>
      <rPr>
        <sz val="10"/>
        <color indexed="8"/>
        <rFont val="Times New Roman"/>
        <family val="1"/>
      </rPr>
      <t>(CM)</t>
    </r>
  </si>
  <si>
    <r>
      <rPr>
        <sz val="10"/>
        <color indexed="8"/>
        <rFont val="宋体"/>
        <family val="0"/>
      </rPr>
      <t>每亩穗数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</si>
  <si>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千粒重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)</t>
    </r>
  </si>
  <si>
    <t>资119</t>
  </si>
  <si>
    <t>A01</t>
  </si>
  <si>
    <r>
      <rPr>
        <sz val="9"/>
        <color indexed="8"/>
        <rFont val="Times New Roman"/>
        <family val="1"/>
      </rPr>
      <t>2016</t>
    </r>
    <r>
      <rPr>
        <sz val="9"/>
        <color indexed="8"/>
        <rFont val="宋体"/>
        <family val="0"/>
      </rPr>
      <t>区</t>
    </r>
  </si>
  <si>
    <t>11/1</t>
  </si>
  <si>
    <t>8/3</t>
  </si>
  <si>
    <t>中筋</t>
  </si>
  <si>
    <t>R</t>
  </si>
  <si>
    <t>MR</t>
  </si>
  <si>
    <t>HS</t>
  </si>
  <si>
    <t>高抗</t>
  </si>
  <si>
    <t>中等</t>
  </si>
  <si>
    <t>A02</t>
  </si>
  <si>
    <r>
      <rPr>
        <sz val="9"/>
        <color indexed="8"/>
        <rFont val="Times New Roman"/>
        <family val="1"/>
      </rPr>
      <t>2017</t>
    </r>
    <r>
      <rPr>
        <sz val="9"/>
        <color indexed="8"/>
        <rFont val="宋体"/>
        <family val="0"/>
      </rPr>
      <t>区</t>
    </r>
  </si>
  <si>
    <t>**</t>
  </si>
  <si>
    <t>11/0</t>
  </si>
  <si>
    <t>10/1</t>
  </si>
  <si>
    <t>S</t>
  </si>
  <si>
    <t>MS</t>
  </si>
  <si>
    <t>区平均</t>
  </si>
  <si>
    <t>A组生</t>
  </si>
  <si>
    <t>2018生</t>
  </si>
  <si>
    <r>
      <rPr>
        <sz val="10"/>
        <color indexed="8"/>
        <rFont val="宋体"/>
        <family val="0"/>
      </rPr>
      <t>扬辐麦</t>
    </r>
    <r>
      <rPr>
        <sz val="10"/>
        <color indexed="8"/>
        <rFont val="Times New Roman"/>
        <family val="1"/>
      </rPr>
      <t>2049</t>
    </r>
  </si>
  <si>
    <t>12/0</t>
  </si>
  <si>
    <t>9/3</t>
  </si>
  <si>
    <t>较好</t>
  </si>
  <si>
    <t>9/2</t>
  </si>
  <si>
    <r>
      <rPr>
        <sz val="12"/>
        <color indexed="8"/>
        <rFont val="宋体"/>
        <family val="0"/>
      </rPr>
      <t>A</t>
    </r>
    <r>
      <rPr>
        <sz val="9"/>
        <color indexed="8"/>
        <rFont val="宋体"/>
        <family val="0"/>
      </rPr>
      <t>组生</t>
    </r>
  </si>
  <si>
    <r>
      <rPr>
        <sz val="10"/>
        <color indexed="8"/>
        <rFont val="宋体"/>
        <family val="0"/>
      </rPr>
      <t>扬麦</t>
    </r>
    <r>
      <rPr>
        <sz val="10"/>
        <color indexed="8"/>
        <rFont val="Times New Roman"/>
        <family val="1"/>
      </rPr>
      <t>20(CK)</t>
    </r>
  </si>
  <si>
    <t>ACK</t>
  </si>
  <si>
    <t>好</t>
  </si>
  <si>
    <r>
      <rPr>
        <sz val="10"/>
        <color indexed="8"/>
        <rFont val="宋体"/>
        <family val="0"/>
      </rPr>
      <t>镇</t>
    </r>
    <r>
      <rPr>
        <sz val="10"/>
        <color indexed="8"/>
        <rFont val="Times New Roman"/>
        <family val="1"/>
      </rPr>
      <t>12096</t>
    </r>
  </si>
  <si>
    <t>A05</t>
  </si>
  <si>
    <t>10/2</t>
  </si>
  <si>
    <t>中强筋</t>
  </si>
  <si>
    <t>B02</t>
  </si>
  <si>
    <t>7/4</t>
  </si>
  <si>
    <r>
      <rPr>
        <sz val="10"/>
        <color indexed="8"/>
        <rFont val="宋体"/>
        <family val="0"/>
      </rPr>
      <t>宁</t>
    </r>
    <r>
      <rPr>
        <sz val="10"/>
        <color indexed="8"/>
        <rFont val="Times New Roman"/>
        <family val="1"/>
      </rPr>
      <t>12188</t>
    </r>
  </si>
  <si>
    <t>一般</t>
  </si>
  <si>
    <t>B03</t>
  </si>
  <si>
    <t>B组生</t>
  </si>
  <si>
    <r>
      <rPr>
        <sz val="10"/>
        <color indexed="8"/>
        <rFont val="宋体"/>
        <family val="0"/>
      </rPr>
      <t>扬</t>
    </r>
    <r>
      <rPr>
        <sz val="10"/>
        <color indexed="8"/>
        <rFont val="Times New Roman"/>
        <family val="1"/>
      </rPr>
      <t>12G16</t>
    </r>
  </si>
  <si>
    <t>6/6</t>
  </si>
  <si>
    <t>强筋</t>
  </si>
  <si>
    <t>抗</t>
  </si>
  <si>
    <t>B01</t>
  </si>
  <si>
    <t>*</t>
  </si>
  <si>
    <t>BCK</t>
  </si>
  <si>
    <r>
      <rPr>
        <sz val="12"/>
        <color indexed="8"/>
        <rFont val="宋体"/>
        <family val="0"/>
      </rPr>
      <t>B</t>
    </r>
    <r>
      <rPr>
        <sz val="9"/>
        <color indexed="8"/>
        <rFont val="宋体"/>
        <family val="0"/>
      </rPr>
      <t>组生</t>
    </r>
  </si>
  <si>
    <r>
      <rPr>
        <sz val="10"/>
        <color indexed="8"/>
        <rFont val="宋体"/>
        <family val="0"/>
      </rPr>
      <t>镇</t>
    </r>
    <r>
      <rPr>
        <sz val="10"/>
        <color indexed="8"/>
        <rFont val="Times New Roman"/>
        <family val="1"/>
      </rPr>
      <t>13056</t>
    </r>
  </si>
  <si>
    <t>A04</t>
  </si>
  <si>
    <r>
      <rPr>
        <sz val="9"/>
        <color indexed="8"/>
        <rFont val="Times New Roman"/>
        <family val="1"/>
      </rPr>
      <t>2018</t>
    </r>
    <r>
      <rPr>
        <sz val="9"/>
        <color indexed="8"/>
        <rFont val="宋体"/>
        <family val="0"/>
      </rPr>
      <t>区</t>
    </r>
  </si>
  <si>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/</t>
    </r>
    <r>
      <rPr>
        <sz val="10"/>
        <color indexed="8"/>
        <rFont val="Times New Roman"/>
        <family val="1"/>
      </rPr>
      <t>0</t>
    </r>
  </si>
  <si>
    <r>
      <rPr>
        <sz val="9"/>
        <color indexed="8"/>
        <rFont val="Times New Roman"/>
        <family val="1"/>
      </rPr>
      <t>2018</t>
    </r>
    <r>
      <rPr>
        <sz val="9"/>
        <color indexed="8"/>
        <rFont val="宋体"/>
        <family val="0"/>
      </rPr>
      <t>生</t>
    </r>
  </si>
  <si>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生</t>
    </r>
  </si>
  <si>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family val="0"/>
      </rPr>
      <t>年报审小麦品种综合性状表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</si>
  <si>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</si>
  <si>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品种名称</t>
    </r>
  </si>
  <si>
    <r>
      <rPr>
        <sz val="10"/>
        <color indexed="8"/>
        <rFont val="宋体"/>
        <family val="0"/>
      </rPr>
      <t>试验编号</t>
    </r>
  </si>
  <si>
    <r>
      <rPr>
        <sz val="10"/>
        <color indexed="8"/>
        <rFont val="宋体"/>
        <family val="0"/>
      </rPr>
      <t>抗性编号</t>
    </r>
  </si>
  <si>
    <r>
      <rPr>
        <sz val="10"/>
        <color indexed="8"/>
        <rFont val="宋体"/>
        <family val="0"/>
      </rPr>
      <t>年份</t>
    </r>
  </si>
  <si>
    <r>
      <rPr>
        <sz val="10"/>
        <color indexed="8"/>
        <rFont val="宋体"/>
        <family val="0"/>
      </rPr>
      <t>产量</t>
    </r>
  </si>
  <si>
    <r>
      <rPr>
        <sz val="10"/>
        <color indexed="8"/>
        <rFont val="宋体"/>
        <family val="0"/>
      </rPr>
      <t>品质指标</t>
    </r>
  </si>
  <si>
    <r>
      <rPr>
        <sz val="10"/>
        <color indexed="8"/>
        <rFont val="宋体"/>
        <family val="0"/>
      </rPr>
      <t>品质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类型</t>
    </r>
  </si>
  <si>
    <r>
      <rPr>
        <sz val="10"/>
        <color indexed="8"/>
        <rFont val="宋体"/>
        <family val="0"/>
      </rPr>
      <t>赤霉病接种</t>
    </r>
  </si>
  <si>
    <r>
      <rPr>
        <sz val="10"/>
        <color indexed="8"/>
        <rFont val="宋体"/>
        <family val="0"/>
      </rPr>
      <t>赤霉田间病发病</t>
    </r>
  </si>
  <si>
    <r>
      <rPr>
        <sz val="10"/>
        <color indexed="8"/>
        <rFont val="宋体"/>
        <family val="0"/>
      </rPr>
      <t>赤霉病综合评介</t>
    </r>
  </si>
  <si>
    <r>
      <rPr>
        <sz val="10"/>
        <color indexed="8"/>
        <rFont val="宋体"/>
        <family val="0"/>
      </rPr>
      <t>白粉病</t>
    </r>
  </si>
  <si>
    <r>
      <rPr>
        <sz val="10"/>
        <color indexed="8"/>
        <rFont val="宋体"/>
        <family val="0"/>
      </rPr>
      <t>徐州</t>
    </r>
  </si>
  <si>
    <r>
      <rPr>
        <sz val="10"/>
        <color indexed="8"/>
        <rFont val="宋体"/>
        <family val="0"/>
      </rPr>
      <t>黄花叶病</t>
    </r>
  </si>
  <si>
    <r>
      <rPr>
        <sz val="10"/>
        <color indexed="8"/>
        <rFont val="宋体"/>
        <family val="0"/>
      </rPr>
      <t>穗发芽</t>
    </r>
  </si>
  <si>
    <r>
      <rPr>
        <sz val="10"/>
        <color indexed="8"/>
        <rFont val="宋体"/>
        <family val="0"/>
      </rPr>
      <t>抗倒性</t>
    </r>
  </si>
  <si>
    <r>
      <rPr>
        <sz val="10"/>
        <color indexed="8"/>
        <rFont val="宋体"/>
        <family val="0"/>
      </rPr>
      <t>抗寒性</t>
    </r>
  </si>
  <si>
    <r>
      <rPr>
        <sz val="10"/>
        <color indexed="8"/>
        <rFont val="宋体"/>
        <family val="0"/>
      </rPr>
      <t>考察</t>
    </r>
  </si>
  <si>
    <r>
      <rPr>
        <sz val="10"/>
        <color indexed="8"/>
        <rFont val="宋体"/>
        <family val="0"/>
      </rPr>
      <t>早熟性</t>
    </r>
  </si>
  <si>
    <r>
      <rPr>
        <sz val="10"/>
        <color indexed="8"/>
        <rFont val="宋体"/>
        <family val="0"/>
      </rPr>
      <t>主要农艺性状</t>
    </r>
  </si>
  <si>
    <t>CK1±%</t>
  </si>
  <si>
    <r>
      <rPr>
        <sz val="10"/>
        <color indexed="8"/>
        <rFont val="宋体"/>
        <family val="0"/>
      </rPr>
      <t>显著性</t>
    </r>
  </si>
  <si>
    <r>
      <rPr>
        <b/>
        <sz val="10"/>
        <color indexed="8"/>
        <rFont val="Times New Roman"/>
        <family val="1"/>
      </rPr>
      <t>≥</t>
    </r>
    <r>
      <rPr>
        <b/>
        <sz val="10"/>
        <color indexed="8"/>
        <rFont val="Times New Roman"/>
        <family val="1"/>
      </rPr>
      <t>2%/</t>
    </r>
  </si>
  <si>
    <r>
      <rPr>
        <sz val="10"/>
        <color indexed="8"/>
        <rFont val="宋体"/>
        <family val="0"/>
      </rPr>
      <t>位次</t>
    </r>
  </si>
  <si>
    <r>
      <rPr>
        <sz val="10"/>
        <color indexed="8"/>
        <rFont val="宋体"/>
        <family val="0"/>
      </rPr>
      <t>湿面筋</t>
    </r>
    <r>
      <rPr>
        <sz val="10"/>
        <color indexed="8"/>
        <rFont val="Times New Roman"/>
        <family val="1"/>
      </rPr>
      <t xml:space="preserve">
(14%</t>
    </r>
    <r>
      <rPr>
        <sz val="10"/>
        <color indexed="8"/>
        <rFont val="宋体"/>
        <family val="0"/>
      </rPr>
      <t>水</t>
    </r>
    <r>
      <rPr>
        <sz val="10"/>
        <color indexed="8"/>
        <rFont val="Times New Roman"/>
        <family val="1"/>
      </rPr>
      <t>)
%</t>
    </r>
  </si>
  <si>
    <r>
      <rPr>
        <sz val="10"/>
        <color indexed="8"/>
        <rFont val="宋体"/>
        <family val="0"/>
      </rPr>
      <t>吸水量</t>
    </r>
    <r>
      <rPr>
        <sz val="10"/>
        <color indexed="8"/>
        <rFont val="Times New Roman"/>
        <family val="1"/>
      </rPr>
      <t xml:space="preserve">
mL/100g</t>
    </r>
  </si>
  <si>
    <r>
      <rPr>
        <sz val="10"/>
        <color indexed="8"/>
        <rFont val="宋体"/>
        <family val="0"/>
      </rPr>
      <t>稳定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时间</t>
    </r>
    <r>
      <rPr>
        <sz val="10"/>
        <color indexed="8"/>
        <rFont val="Times New Roman"/>
        <family val="1"/>
      </rPr>
      <t xml:space="preserve">
min</t>
    </r>
  </si>
  <si>
    <r>
      <rPr>
        <sz val="10"/>
        <color indexed="8"/>
        <rFont val="宋体"/>
        <family val="0"/>
      </rPr>
      <t>最大拉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伸阻力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Rm,135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
E.U</t>
    </r>
  </si>
  <si>
    <r>
      <rPr>
        <sz val="10"/>
        <color indexed="8"/>
        <rFont val="宋体"/>
        <family val="0"/>
      </rPr>
      <t>能量</t>
    </r>
    <r>
      <rPr>
        <sz val="10"/>
        <color indexed="8"/>
        <rFont val="Times New Roman"/>
        <family val="1"/>
      </rPr>
      <t xml:space="preserve">
cm</t>
    </r>
    <r>
      <rPr>
        <vertAlign val="superscript"/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</si>
  <si>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硬度指数</t>
    </r>
  </si>
  <si>
    <r>
      <rPr>
        <sz val="10"/>
        <color indexed="8"/>
        <rFont val="宋体"/>
        <family val="0"/>
      </rPr>
      <t>严重度</t>
    </r>
  </si>
  <si>
    <r>
      <rPr>
        <sz val="10"/>
        <color indexed="8"/>
        <rFont val="宋体"/>
        <family val="0"/>
      </rPr>
      <t>抗性评价</t>
    </r>
  </si>
  <si>
    <r>
      <rPr>
        <sz val="10"/>
        <color indexed="8"/>
        <rFont val="宋体"/>
        <family val="0"/>
      </rPr>
      <t>南京</t>
    </r>
  </si>
  <si>
    <r>
      <rPr>
        <sz val="10"/>
        <color indexed="8"/>
        <rFont val="宋体"/>
        <family val="0"/>
      </rPr>
      <t>综合评介</t>
    </r>
  </si>
  <si>
    <r>
      <rPr>
        <sz val="10"/>
        <color indexed="8"/>
        <rFont val="宋体"/>
        <family val="0"/>
      </rPr>
      <t>病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指</t>
    </r>
  </si>
  <si>
    <r>
      <rPr>
        <sz val="10"/>
        <color indexed="8"/>
        <rFont val="宋体"/>
        <family val="0"/>
      </rPr>
      <t>白粉病综评</t>
    </r>
  </si>
  <si>
    <r>
      <rPr>
        <sz val="10"/>
        <color indexed="8"/>
        <rFont val="宋体"/>
        <family val="0"/>
      </rPr>
      <t>条锈病</t>
    </r>
  </si>
  <si>
    <r>
      <rPr>
        <sz val="10"/>
        <color indexed="8"/>
        <rFont val="宋体"/>
        <family val="0"/>
      </rPr>
      <t>叶锈评价</t>
    </r>
  </si>
  <si>
    <r>
      <rPr>
        <sz val="10"/>
        <color indexed="8"/>
        <rFont val="宋体"/>
        <family val="0"/>
      </rPr>
      <t>发芽率</t>
    </r>
  </si>
  <si>
    <r>
      <rPr>
        <sz val="10"/>
        <color indexed="8"/>
        <rFont val="宋体"/>
        <family val="0"/>
      </rPr>
      <t>评分</t>
    </r>
  </si>
  <si>
    <r>
      <rPr>
        <sz val="10"/>
        <color indexed="8"/>
        <rFont val="宋体"/>
        <family val="0"/>
      </rPr>
      <t>评价</t>
    </r>
  </si>
  <si>
    <r>
      <rPr>
        <sz val="10"/>
        <color indexed="8"/>
        <rFont val="宋体"/>
        <family val="0"/>
      </rPr>
      <t>全生育期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天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</si>
  <si>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比对照长（天）</t>
    </r>
  </si>
  <si>
    <r>
      <rPr>
        <sz val="10"/>
        <color indexed="8"/>
        <rFont val="宋体"/>
        <family val="0"/>
      </rPr>
      <t>每穗粒数</t>
    </r>
  </si>
  <si>
    <r>
      <rPr>
        <sz val="10"/>
        <color indexed="8"/>
        <rFont val="宋体"/>
        <family val="0"/>
      </rPr>
      <t>千粒重</t>
    </r>
  </si>
  <si>
    <r>
      <rPr>
        <sz val="8"/>
        <color indexed="8"/>
        <rFont val="宋体"/>
        <family val="0"/>
      </rPr>
      <t>淮麦</t>
    </r>
    <r>
      <rPr>
        <sz val="8"/>
        <color indexed="8"/>
        <rFont val="Times New Roman"/>
        <family val="1"/>
      </rPr>
      <t>1403</t>
    </r>
  </si>
  <si>
    <t>B05</t>
  </si>
  <si>
    <r>
      <t>2016</t>
    </r>
    <r>
      <rPr>
        <sz val="8"/>
        <color indexed="8"/>
        <rFont val="宋体"/>
        <family val="0"/>
      </rPr>
      <t>区</t>
    </r>
  </si>
  <si>
    <r>
      <rPr>
        <sz val="10"/>
        <color indexed="8"/>
        <rFont val="宋体"/>
        <family val="0"/>
      </rPr>
      <t>中筋</t>
    </r>
  </si>
  <si>
    <r>
      <rPr>
        <sz val="10"/>
        <color indexed="8"/>
        <rFont val="宋体"/>
        <family val="0"/>
      </rPr>
      <t>感</t>
    </r>
  </si>
  <si>
    <r>
      <rPr>
        <sz val="10"/>
        <color indexed="8"/>
        <rFont val="宋体"/>
        <family val="0"/>
      </rPr>
      <t>中等</t>
    </r>
  </si>
  <si>
    <r>
      <rPr>
        <sz val="10"/>
        <color indexed="8"/>
        <rFont val="宋体"/>
        <family val="0"/>
      </rPr>
      <t>一般</t>
    </r>
  </si>
  <si>
    <r>
      <rPr>
        <sz val="10"/>
        <color indexed="8"/>
        <rFont val="宋体"/>
        <family val="0"/>
      </rPr>
      <t>较好</t>
    </r>
  </si>
  <si>
    <t>C10</t>
  </si>
  <si>
    <t>C02</t>
  </si>
  <si>
    <r>
      <rPr>
        <sz val="8"/>
        <color indexed="8"/>
        <rFont val="Times New Roman"/>
        <family val="1"/>
      </rPr>
      <t>2017</t>
    </r>
    <r>
      <rPr>
        <sz val="8"/>
        <color indexed="8"/>
        <rFont val="宋体"/>
        <family val="0"/>
      </rPr>
      <t>区</t>
    </r>
  </si>
  <si>
    <t>10/0</t>
  </si>
  <si>
    <r>
      <rPr>
        <sz val="10"/>
        <color indexed="8"/>
        <rFont val="宋体"/>
        <family val="0"/>
      </rPr>
      <t>中强筋</t>
    </r>
  </si>
  <si>
    <t>HR</t>
  </si>
  <si>
    <r>
      <rPr>
        <b/>
        <sz val="8"/>
        <color indexed="8"/>
        <rFont val="宋体"/>
        <family val="0"/>
      </rPr>
      <t>区平均</t>
    </r>
  </si>
  <si>
    <t xml:space="preserve">S </t>
  </si>
  <si>
    <r>
      <rPr>
        <b/>
        <sz val="10"/>
        <color indexed="8"/>
        <rFont val="宋体"/>
        <family val="0"/>
      </rPr>
      <t>感</t>
    </r>
  </si>
  <si>
    <r>
      <rPr>
        <b/>
        <sz val="8"/>
        <color indexed="8"/>
        <rFont val="Times New Roman"/>
        <family val="1"/>
      </rPr>
      <t>2018</t>
    </r>
    <r>
      <rPr>
        <b/>
        <sz val="8"/>
        <color indexed="8"/>
        <rFont val="宋体"/>
        <family val="0"/>
      </rPr>
      <t>生</t>
    </r>
  </si>
  <si>
    <r>
      <rPr>
        <sz val="8"/>
        <color indexed="8"/>
        <rFont val="宋体"/>
        <family val="0"/>
      </rPr>
      <t>徐麦</t>
    </r>
    <r>
      <rPr>
        <sz val="8"/>
        <color indexed="8"/>
        <rFont val="Times New Roman"/>
        <family val="1"/>
      </rPr>
      <t>1412</t>
    </r>
  </si>
  <si>
    <t>B13</t>
  </si>
  <si>
    <t>B08</t>
  </si>
  <si>
    <r>
      <rPr>
        <sz val="8"/>
        <color indexed="8"/>
        <rFont val="Times New Roman"/>
        <family val="1"/>
      </rPr>
      <t>2016</t>
    </r>
    <r>
      <rPr>
        <sz val="8"/>
        <color indexed="8"/>
        <rFont val="宋体"/>
        <family val="0"/>
      </rPr>
      <t>区</t>
    </r>
  </si>
  <si>
    <t>C13</t>
  </si>
  <si>
    <t>C03</t>
  </si>
  <si>
    <t>9/1</t>
  </si>
  <si>
    <t>8/2</t>
  </si>
  <si>
    <r>
      <rPr>
        <b/>
        <sz val="10"/>
        <color indexed="8"/>
        <rFont val="宋体"/>
        <family val="0"/>
      </rPr>
      <t>中筋</t>
    </r>
  </si>
  <si>
    <r>
      <rPr>
        <sz val="8"/>
        <color indexed="8"/>
        <rFont val="宋体"/>
        <family val="0"/>
      </rPr>
      <t>华麦</t>
    </r>
    <r>
      <rPr>
        <sz val="8"/>
        <color indexed="8"/>
        <rFont val="Times New Roman"/>
        <family val="1"/>
      </rPr>
      <t>DF118</t>
    </r>
  </si>
  <si>
    <t>B07</t>
  </si>
  <si>
    <r>
      <rPr>
        <sz val="10"/>
        <color indexed="8"/>
        <rFont val="宋体"/>
        <family val="0"/>
      </rPr>
      <t>抗</t>
    </r>
  </si>
  <si>
    <t>C11</t>
  </si>
  <si>
    <t>C04</t>
  </si>
  <si>
    <t>6/4</t>
  </si>
  <si>
    <t>4/6</t>
  </si>
  <si>
    <r>
      <rPr>
        <b/>
        <sz val="10"/>
        <color indexed="8"/>
        <rFont val="宋体"/>
        <family val="0"/>
      </rPr>
      <t>中强筋</t>
    </r>
  </si>
  <si>
    <t>9/0</t>
  </si>
  <si>
    <r>
      <rPr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>1</t>
    </r>
  </si>
  <si>
    <r>
      <rPr>
        <sz val="8"/>
        <color indexed="8"/>
        <rFont val="宋体"/>
        <family val="0"/>
      </rPr>
      <t>淮麦</t>
    </r>
    <r>
      <rPr>
        <sz val="8"/>
        <color indexed="8"/>
        <rFont val="Times New Roman"/>
        <family val="1"/>
      </rPr>
      <t>20(ck)</t>
    </r>
  </si>
  <si>
    <t>Bck</t>
  </si>
  <si>
    <r>
      <rPr>
        <sz val="10"/>
        <color indexed="8"/>
        <rFont val="宋体"/>
        <family val="0"/>
      </rPr>
      <t>较差</t>
    </r>
  </si>
  <si>
    <t>CCK</t>
  </si>
  <si>
    <r>
      <rPr>
        <sz val="10"/>
        <color indexed="8"/>
        <rFont val="宋体"/>
        <family val="0"/>
      </rPr>
      <t>高感</t>
    </r>
  </si>
  <si>
    <r>
      <rPr>
        <b/>
        <sz val="10"/>
        <color indexed="8"/>
        <rFont val="宋体"/>
        <family val="0"/>
      </rPr>
      <t>高感</t>
    </r>
  </si>
  <si>
    <r>
      <t>农丰</t>
    </r>
    <r>
      <rPr>
        <sz val="8"/>
        <color indexed="10"/>
        <rFont val="Times New Roman"/>
        <family val="1"/>
      </rPr>
      <t>148</t>
    </r>
  </si>
  <si>
    <t>C08</t>
  </si>
  <si>
    <t>C07</t>
  </si>
  <si>
    <r>
      <t>2016</t>
    </r>
    <r>
      <rPr>
        <sz val="8"/>
        <color indexed="10"/>
        <rFont val="宋体"/>
        <family val="0"/>
      </rPr>
      <t>区</t>
    </r>
  </si>
  <si>
    <t>中抗</t>
  </si>
  <si>
    <t>D12</t>
  </si>
  <si>
    <t>D02</t>
  </si>
  <si>
    <r>
      <t>2017</t>
    </r>
    <r>
      <rPr>
        <sz val="8"/>
        <color indexed="10"/>
        <rFont val="宋体"/>
        <family val="0"/>
      </rPr>
      <t>区</t>
    </r>
  </si>
  <si>
    <t>7/3</t>
  </si>
  <si>
    <r>
      <rPr>
        <b/>
        <sz val="10"/>
        <color indexed="8"/>
        <rFont val="宋体"/>
        <family val="0"/>
      </rPr>
      <t>中抗</t>
    </r>
  </si>
  <si>
    <r>
      <rPr>
        <sz val="8"/>
        <color indexed="8"/>
        <rFont val="宋体"/>
        <family val="0"/>
      </rPr>
      <t>淮麦</t>
    </r>
    <r>
      <rPr>
        <sz val="8"/>
        <color indexed="8"/>
        <rFont val="Times New Roman"/>
        <family val="1"/>
      </rPr>
      <t>30(ck)</t>
    </r>
  </si>
  <si>
    <r>
      <rPr>
        <sz val="10"/>
        <color indexed="8"/>
        <rFont val="宋体"/>
        <family val="0"/>
      </rPr>
      <t>中抗</t>
    </r>
  </si>
  <si>
    <r>
      <rPr>
        <sz val="8"/>
        <rFont val="宋体"/>
        <family val="0"/>
      </rPr>
      <t>淮麦</t>
    </r>
    <r>
      <rPr>
        <sz val="8"/>
        <rFont val="Times New Roman"/>
        <family val="1"/>
      </rPr>
      <t>20(ck)</t>
    </r>
  </si>
  <si>
    <t>DCK</t>
  </si>
  <si>
    <r>
      <t>农麦</t>
    </r>
    <r>
      <rPr>
        <sz val="8"/>
        <color indexed="10"/>
        <rFont val="Times New Roman"/>
        <family val="1"/>
      </rPr>
      <t>152</t>
    </r>
  </si>
  <si>
    <t>高感</t>
  </si>
  <si>
    <r>
      <t>2018</t>
    </r>
    <r>
      <rPr>
        <sz val="9"/>
        <color indexed="10"/>
        <rFont val="宋体"/>
        <family val="0"/>
      </rPr>
      <t>区</t>
    </r>
  </si>
  <si>
    <t>感</t>
  </si>
  <si>
    <t>C14</t>
  </si>
  <si>
    <t>作物名称</t>
  </si>
  <si>
    <t>审定拟定名称</t>
  </si>
  <si>
    <t>参试名称</t>
  </si>
  <si>
    <t>申请者</t>
  </si>
  <si>
    <t>育种者</t>
  </si>
  <si>
    <t>亲本来源</t>
  </si>
  <si>
    <t>初审意见</t>
  </si>
  <si>
    <t>小麦</t>
  </si>
  <si>
    <t>宁麦28</t>
  </si>
  <si>
    <t>江苏省农业科学院粮食作物研究所</t>
  </si>
  <si>
    <r>
      <t>苏</t>
    </r>
    <r>
      <rPr>
        <sz val="10"/>
        <rFont val="Times New Roman"/>
        <family val="1"/>
      </rPr>
      <t>2037/</t>
    </r>
    <r>
      <rPr>
        <sz val="10"/>
        <rFont val="宋体"/>
        <family val="0"/>
      </rPr>
      <t>淮麦</t>
    </r>
    <r>
      <rPr>
        <sz val="10"/>
        <rFont val="Times New Roman"/>
        <family val="1"/>
      </rPr>
      <t>17//Y18</t>
    </r>
  </si>
  <si>
    <t>通过初审，适宜在江苏省淮南麦区种植。</t>
  </si>
  <si>
    <t>扬辐麦10号</t>
  </si>
  <si>
    <t>江苏里下河地区农业科学研究所、
江苏农科种业研究院有限公司</t>
  </si>
  <si>
    <r>
      <t>(扬辐麦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扬麦</t>
    </r>
    <r>
      <rPr>
        <sz val="10"/>
        <rFont val="Times New Roman"/>
        <family val="1"/>
      </rPr>
      <t>19)F1</t>
    </r>
    <r>
      <rPr>
        <sz val="10"/>
        <rFont val="宋体"/>
        <family val="0"/>
      </rPr>
      <t>辐照</t>
    </r>
  </si>
  <si>
    <t>镇麦13</t>
  </si>
  <si>
    <t>江苏瑞华农业科技有限公司、江苏丘陵地区镇江农科所</t>
  </si>
  <si>
    <r>
      <t>（宁</t>
    </r>
    <r>
      <rPr>
        <sz val="10"/>
        <rFont val="Times New Roman"/>
        <family val="1"/>
      </rPr>
      <t>04126/</t>
    </r>
    <r>
      <rPr>
        <sz val="10"/>
        <rFont val="宋体"/>
        <family val="0"/>
      </rPr>
      <t>镇</t>
    </r>
    <r>
      <rPr>
        <sz val="10"/>
        <rFont val="Times New Roman"/>
        <family val="1"/>
      </rPr>
      <t>09196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F1//</t>
    </r>
    <r>
      <rPr>
        <sz val="10"/>
        <rFont val="宋体"/>
        <family val="0"/>
      </rPr>
      <t>宁04126</t>
    </r>
  </si>
  <si>
    <t>扬麦29</t>
  </si>
  <si>
    <r>
      <rPr>
        <sz val="10"/>
        <rFont val="宋体"/>
        <family val="0"/>
      </rPr>
      <t>江苏里下河地区农科所</t>
    </r>
    <r>
      <rPr>
        <sz val="10"/>
        <rFont val="Times New Roman"/>
        <family val="1"/>
      </rPr>
      <t xml:space="preserve"> </t>
    </r>
  </si>
  <si>
    <r>
      <t>镇麦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//</t>
    </r>
    <r>
      <rPr>
        <sz val="10"/>
        <rFont val="宋体"/>
        <family val="0"/>
      </rPr>
      <t>扬麦</t>
    </r>
    <r>
      <rPr>
        <sz val="10"/>
        <rFont val="Times New Roman"/>
        <family val="1"/>
      </rPr>
      <t>17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/pm17</t>
    </r>
  </si>
  <si>
    <t>宁麦资119</t>
  </si>
  <si>
    <t>江苏焦点农业科技有限公司、江苏省农业科学院种质资源与生物技术研究所</t>
  </si>
  <si>
    <t>江苏省农业科学院种质资源与生物技术研究所、江苏焦点农业科技有限公司</t>
  </si>
  <si>
    <r>
      <t>意大利软质小麦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宁麦</t>
    </r>
    <r>
      <rPr>
        <sz val="10"/>
        <rFont val="Times New Roman"/>
        <family val="1"/>
      </rPr>
      <t>13</t>
    </r>
    <r>
      <rPr>
        <vertAlign val="superscript"/>
        <sz val="10"/>
        <rFont val="Times New Roman"/>
        <family val="1"/>
      </rPr>
      <t>2</t>
    </r>
  </si>
  <si>
    <t>镇麦15</t>
  </si>
  <si>
    <r>
      <t>宁04126//（扬麦158/ok94p549-2e)</t>
    </r>
    <r>
      <rPr>
        <vertAlign val="superscript"/>
        <sz val="10"/>
        <rFont val="宋体"/>
        <family val="0"/>
      </rPr>
      <t>2</t>
    </r>
  </si>
  <si>
    <t>淮麦45</t>
  </si>
  <si>
    <t>江苏徐淮地区淮阴农业科学研究所</t>
  </si>
  <si>
    <t>淮麦28/淮麦25</t>
  </si>
  <si>
    <t>通过初审，适宜在江苏省淮北麦区种植。</t>
  </si>
  <si>
    <t>徐麦818</t>
  </si>
  <si>
    <r>
      <rPr>
        <sz val="10"/>
        <rFont val="宋体"/>
        <family val="0"/>
      </rPr>
      <t>徐州佳禾农业科技有限公司</t>
    </r>
  </si>
  <si>
    <r>
      <rPr>
        <sz val="10"/>
        <rFont val="宋体"/>
        <family val="0"/>
      </rPr>
      <t>烟农</t>
    </r>
    <r>
      <rPr>
        <sz val="10"/>
        <rFont val="Times New Roman"/>
        <family val="1"/>
      </rPr>
      <t>19/</t>
    </r>
    <r>
      <rPr>
        <sz val="10"/>
        <rFont val="宋体"/>
        <family val="0"/>
      </rPr>
      <t>济麦</t>
    </r>
    <r>
      <rPr>
        <sz val="10"/>
        <rFont val="Times New Roman"/>
        <family val="1"/>
      </rPr>
      <t>22</t>
    </r>
  </si>
  <si>
    <t>华麦118</t>
  </si>
  <si>
    <r>
      <rPr>
        <sz val="10"/>
        <rFont val="宋体"/>
        <family val="0"/>
      </rPr>
      <t>华麦</t>
    </r>
    <r>
      <rPr>
        <sz val="10"/>
        <rFont val="Times New Roman"/>
        <family val="1"/>
      </rPr>
      <t>DF118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</si>
  <si>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江苏省大华种业集团有限公司</t>
    </r>
  </si>
  <si>
    <r>
      <rPr>
        <sz val="10"/>
        <rFont val="Times New Roman"/>
        <family val="1"/>
      </rPr>
      <t>PH85-16/</t>
    </r>
    <r>
      <rPr>
        <sz val="10"/>
        <rFont val="宋体"/>
        <family val="0"/>
      </rPr>
      <t>济南</t>
    </r>
    <r>
      <rPr>
        <sz val="10"/>
        <rFont val="Times New Roman"/>
        <family val="1"/>
      </rPr>
      <t>17</t>
    </r>
  </si>
  <si>
    <r>
      <rPr>
        <sz val="10"/>
        <rFont val="宋体"/>
        <family val="0"/>
      </rPr>
      <t>农麦</t>
    </r>
    <r>
      <rPr>
        <sz val="10"/>
        <rFont val="Times New Roman"/>
        <family val="1"/>
      </rPr>
      <t>152</t>
    </r>
  </si>
  <si>
    <r>
      <rPr>
        <sz val="10"/>
        <rFont val="宋体"/>
        <family val="0"/>
      </rPr>
      <t>江苏神农大丰种业科技有限公司</t>
    </r>
  </si>
  <si>
    <r>
      <rPr>
        <sz val="10"/>
        <rFont val="宋体"/>
        <family val="0"/>
      </rPr>
      <t>新麦</t>
    </r>
    <r>
      <rPr>
        <sz val="10"/>
        <rFont val="Times New Roman"/>
        <family val="1"/>
      </rPr>
      <t>18/</t>
    </r>
    <r>
      <rPr>
        <sz val="10"/>
        <rFont val="宋体"/>
        <family val="0"/>
      </rPr>
      <t>莱州</t>
    </r>
    <r>
      <rPr>
        <sz val="10"/>
        <rFont val="Times New Roman"/>
        <family val="1"/>
      </rPr>
      <t>817</t>
    </r>
  </si>
  <si>
    <t>农麦158</t>
  </si>
  <si>
    <t>通过初审，适宜在江苏省淮北及沿淮麦区种植。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</si>
</sst>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[Red]0.00"/>
    <numFmt numFmtId="178" formatCode="0.00_ "/>
    <numFmt numFmtId="179" formatCode="0_ "/>
    <numFmt numFmtId="180" formatCode="0;[Red]0"/>
    <numFmt numFmtId="181" formatCode="0.0;[Red]0.0"/>
    <numFmt numFmtId="182" formatCode="0.0_);[Red]\(0.0\)"/>
    <numFmt numFmtId="183" formatCode="0.0"/>
    <numFmt numFmtId="184" formatCode="0.00_);[Red]\(0.00\)"/>
    <numFmt numFmtId="185" formatCode="0.0;_㤀"/>
    <numFmt numFmtId="186" formatCode="0_);[Red]\(0\)"/>
    <numFmt numFmtId="187" formatCode="m/d;@"/>
    <numFmt numFmtId="188" formatCode="m/d"/>
    <numFmt numFmtId="189" formatCode="m/d;@"/>
    <numFmt numFmtId="190" formatCode="0.000_ "/>
    <numFmt numFmtId="191" formatCode="0.00;_㤀"/>
    <numFmt numFmtId="192" formatCode="m/d"/>
    <numFmt numFmtId="193" formatCode="\1\-\2"/>
    <numFmt numFmtId="194" formatCode="\3\-\5"/>
  </numFmts>
  <fonts count="107">
    <font>
      <sz val="12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宋体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name val="MS PMincho"/>
      <family val="1"/>
    </font>
    <font>
      <sz val="10"/>
      <color indexed="12"/>
      <name val="Times New Roman"/>
      <family val="1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perscript"/>
      <sz val="10"/>
      <name val="Times New Roman"/>
      <family val="1"/>
    </font>
    <font>
      <vertAlign val="superscript"/>
      <sz val="10"/>
      <name val="宋体"/>
      <family val="0"/>
    </font>
    <font>
      <b/>
      <sz val="16"/>
      <color indexed="8"/>
      <name val="宋体"/>
      <family val="0"/>
    </font>
    <font>
      <vertAlign val="superscript"/>
      <sz val="10"/>
      <color indexed="8"/>
      <name val="Times New Roman"/>
      <family val="1"/>
    </font>
    <font>
      <sz val="8"/>
      <name val="宋体"/>
      <family val="0"/>
    </font>
    <font>
      <sz val="9"/>
      <color indexed="10"/>
      <name val="宋体"/>
      <family val="0"/>
    </font>
    <font>
      <vertAlign val="superscript"/>
      <sz val="10"/>
      <color indexed="8"/>
      <name val="宋体"/>
      <family val="0"/>
    </font>
    <font>
      <sz val="17"/>
      <name val="黑体"/>
      <family val="3"/>
    </font>
    <font>
      <sz val="16"/>
      <name val="黑体"/>
      <family val="3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2"/>
      <color theme="1"/>
      <name val="华文仿宋"/>
      <family val="0"/>
    </font>
    <font>
      <sz val="12"/>
      <color rgb="FFFF0000"/>
      <name val="宋体"/>
      <family val="0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宋体"/>
      <family val="0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宋体"/>
      <family val="0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6" borderId="1" applyNumberFormat="0" applyAlignment="0" applyProtection="0"/>
    <xf numFmtId="0" fontId="61" fillId="7" borderId="0" applyNumberFormat="0" applyBorder="0" applyAlignment="0" applyProtection="0"/>
    <xf numFmtId="43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1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0" fillId="0" borderId="4" applyNumberFormat="0" applyFill="0" applyAlignment="0" applyProtection="0"/>
    <xf numFmtId="0" fontId="51" fillId="10" borderId="0" applyNumberFormat="0" applyBorder="0" applyAlignment="0" applyProtection="0"/>
    <xf numFmtId="0" fontId="57" fillId="0" borderId="5" applyNumberFormat="0" applyFill="0" applyAlignment="0" applyProtection="0"/>
    <xf numFmtId="0" fontId="51" fillId="11" borderId="0" applyNumberFormat="0" applyBorder="0" applyAlignment="0" applyProtection="0"/>
    <xf numFmtId="0" fontId="53" fillId="6" borderId="6" applyNumberFormat="0" applyAlignment="0" applyProtection="0"/>
    <xf numFmtId="0" fontId="47" fillId="6" borderId="1" applyNumberFormat="0" applyAlignment="0" applyProtection="0"/>
    <xf numFmtId="0" fontId="49" fillId="12" borderId="7" applyNumberFormat="0" applyAlignment="0" applyProtection="0"/>
    <xf numFmtId="0" fontId="46" fillId="13" borderId="0" applyNumberFormat="0" applyBorder="0" applyAlignment="0" applyProtection="0"/>
    <xf numFmtId="0" fontId="46" fillId="4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46" fillId="15" borderId="0" applyNumberFormat="0" applyBorder="0" applyAlignment="0" applyProtection="0"/>
    <xf numFmtId="0" fontId="55" fillId="0" borderId="9" applyNumberFormat="0" applyFill="0" applyAlignment="0" applyProtection="0"/>
    <xf numFmtId="0" fontId="64" fillId="3" borderId="0" applyNumberFormat="0" applyBorder="0" applyAlignment="0" applyProtection="0"/>
    <xf numFmtId="0" fontId="46" fillId="9" borderId="0" applyNumberFormat="0" applyBorder="0" applyAlignment="0" applyProtection="0"/>
    <xf numFmtId="0" fontId="52" fillId="16" borderId="0" applyNumberFormat="0" applyBorder="0" applyAlignment="0" applyProtection="0"/>
    <xf numFmtId="0" fontId="46" fillId="17" borderId="0" applyNumberFormat="0" applyBorder="0" applyAlignment="0" applyProtection="0"/>
    <xf numFmtId="0" fontId="51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53" fillId="6" borderId="6" applyNumberFormat="0" applyAlignment="0" applyProtection="0"/>
    <xf numFmtId="0" fontId="51" fillId="11" borderId="0" applyNumberFormat="0" applyBorder="0" applyAlignment="0" applyProtection="0"/>
    <xf numFmtId="0" fontId="46" fillId="9" borderId="0" applyNumberFormat="0" applyBorder="0" applyAlignment="0" applyProtection="0"/>
    <xf numFmtId="0" fontId="51" fillId="19" borderId="0" applyNumberFormat="0" applyBorder="0" applyAlignment="0" applyProtection="0"/>
    <xf numFmtId="0" fontId="51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51" fillId="20" borderId="0" applyNumberFormat="0" applyBorder="0" applyAlignment="0" applyProtection="0"/>
    <xf numFmtId="0" fontId="46" fillId="15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46" fillId="22" borderId="0" applyNumberFormat="0" applyBorder="0" applyAlignment="0" applyProtection="0"/>
    <xf numFmtId="0" fontId="52" fillId="16" borderId="0" applyNumberFormat="0" applyBorder="0" applyAlignment="0" applyProtection="0"/>
    <xf numFmtId="0" fontId="46" fillId="22" borderId="0" applyNumberFormat="0" applyBorder="0" applyAlignment="0" applyProtection="0"/>
    <xf numFmtId="0" fontId="51" fillId="23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 vertical="center"/>
      <protection/>
    </xf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3" borderId="0" applyNumberFormat="0" applyBorder="0" applyAlignment="0" applyProtection="0"/>
    <xf numFmtId="0" fontId="54" fillId="0" borderId="3" applyNumberFormat="0" applyFill="0" applyAlignment="0" applyProtection="0"/>
    <xf numFmtId="0" fontId="50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4" fillId="3" borderId="0" applyNumberFormat="0" applyBorder="0" applyAlignment="0" applyProtection="0"/>
    <xf numFmtId="0" fontId="55" fillId="0" borderId="9" applyNumberFormat="0" applyFill="0" applyAlignment="0" applyProtection="0"/>
    <xf numFmtId="0" fontId="49" fillId="12" borderId="7" applyNumberFormat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51" fillId="18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1" fillId="11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9" fillId="4" borderId="1" applyNumberFormat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78" fillId="24" borderId="0" xfId="0" applyFont="1" applyFill="1" applyBorder="1" applyAlignment="1">
      <alignment horizontal="center" vertical="center"/>
    </xf>
    <xf numFmtId="0" fontId="78" fillId="24" borderId="0" xfId="0" applyFont="1" applyFill="1" applyBorder="1" applyAlignment="1">
      <alignment horizontal="center" vertical="center" wrapText="1"/>
    </xf>
    <xf numFmtId="0" fontId="79" fillId="24" borderId="10" xfId="0" applyFont="1" applyFill="1" applyBorder="1" applyAlignment="1">
      <alignment horizontal="center" vertical="center" wrapText="1"/>
    </xf>
    <xf numFmtId="0" fontId="79" fillId="24" borderId="10" xfId="0" applyFont="1" applyFill="1" applyBorder="1" applyAlignment="1">
      <alignment vertical="center" wrapText="1"/>
    </xf>
    <xf numFmtId="176" fontId="79" fillId="24" borderId="10" xfId="0" applyNumberFormat="1" applyFont="1" applyFill="1" applyBorder="1" applyAlignment="1">
      <alignment horizontal="center" vertical="center" wrapText="1"/>
    </xf>
    <xf numFmtId="177" fontId="79" fillId="24" borderId="10" xfId="0" applyNumberFormat="1" applyFont="1" applyFill="1" applyBorder="1" applyAlignment="1">
      <alignment horizontal="center" vertical="center" wrapText="1"/>
    </xf>
    <xf numFmtId="0" fontId="79" fillId="24" borderId="12" xfId="0" applyFont="1" applyFill="1" applyBorder="1" applyAlignment="1">
      <alignment horizontal="center" vertical="center"/>
    </xf>
    <xf numFmtId="0" fontId="80" fillId="24" borderId="12" xfId="0" applyFont="1" applyFill="1" applyBorder="1" applyAlignment="1">
      <alignment horizontal="center" vertical="center" wrapText="1"/>
    </xf>
    <xf numFmtId="0" fontId="80" fillId="24" borderId="10" xfId="0" applyFont="1" applyFill="1" applyBorder="1" applyAlignment="1">
      <alignment horizontal="center" vertical="center" wrapText="1"/>
    </xf>
    <xf numFmtId="176" fontId="81" fillId="24" borderId="10" xfId="0" applyNumberFormat="1" applyFont="1" applyFill="1" applyBorder="1" applyAlignment="1">
      <alignment horizontal="center" vertical="center"/>
    </xf>
    <xf numFmtId="176" fontId="79" fillId="24" borderId="10" xfId="0" applyNumberFormat="1" applyFont="1" applyFill="1" applyBorder="1" applyAlignment="1">
      <alignment horizontal="center" vertical="center"/>
    </xf>
    <xf numFmtId="0" fontId="82" fillId="24" borderId="10" xfId="0" applyFont="1" applyFill="1" applyBorder="1" applyAlignment="1">
      <alignment horizontal="center" vertical="center"/>
    </xf>
    <xf numFmtId="0" fontId="79" fillId="24" borderId="13" xfId="0" applyFont="1" applyFill="1" applyBorder="1" applyAlignment="1">
      <alignment horizontal="center" vertical="center"/>
    </xf>
    <xf numFmtId="0" fontId="80" fillId="24" borderId="13" xfId="0" applyFont="1" applyFill="1" applyBorder="1" applyAlignment="1">
      <alignment horizontal="center" vertical="center" wrapText="1"/>
    </xf>
    <xf numFmtId="0" fontId="79" fillId="24" borderId="10" xfId="0" applyNumberFormat="1" applyFont="1" applyFill="1" applyBorder="1" applyAlignment="1" applyProtection="1">
      <alignment horizontal="center" vertical="center" wrapText="1"/>
      <protection/>
    </xf>
    <xf numFmtId="0" fontId="80" fillId="24" borderId="10" xfId="0" applyFont="1" applyFill="1" applyBorder="1" applyAlignment="1">
      <alignment horizontal="center" vertical="center"/>
    </xf>
    <xf numFmtId="0" fontId="79" fillId="24" borderId="10" xfId="0" applyFont="1" applyFill="1" applyBorder="1" applyAlignment="1">
      <alignment horizontal="center" vertical="center"/>
    </xf>
    <xf numFmtId="0" fontId="82" fillId="24" borderId="10" xfId="0" applyNumberFormat="1" applyFont="1" applyFill="1" applyBorder="1" applyAlignment="1" applyProtection="1">
      <alignment horizontal="center" vertical="center" wrapText="1"/>
      <protection/>
    </xf>
    <xf numFmtId="0" fontId="83" fillId="24" borderId="10" xfId="0" applyFont="1" applyFill="1" applyBorder="1" applyAlignment="1">
      <alignment horizontal="center" vertical="center"/>
    </xf>
    <xf numFmtId="176" fontId="84" fillId="24" borderId="10" xfId="0" applyNumberFormat="1" applyFont="1" applyFill="1" applyBorder="1" applyAlignment="1">
      <alignment horizontal="center" vertical="center"/>
    </xf>
    <xf numFmtId="176" fontId="82" fillId="24" borderId="10" xfId="0" applyNumberFormat="1" applyFont="1" applyFill="1" applyBorder="1" applyAlignment="1">
      <alignment horizontal="center" vertical="center"/>
    </xf>
    <xf numFmtId="49" fontId="82" fillId="24" borderId="10" xfId="0" applyNumberFormat="1" applyFont="1" applyFill="1" applyBorder="1" applyAlignment="1">
      <alignment horizontal="center" vertical="center"/>
    </xf>
    <xf numFmtId="0" fontId="79" fillId="24" borderId="14" xfId="0" applyFont="1" applyFill="1" applyBorder="1" applyAlignment="1">
      <alignment horizontal="center" vertical="center"/>
    </xf>
    <xf numFmtId="0" fontId="80" fillId="24" borderId="14" xfId="0" applyFont="1" applyFill="1" applyBorder="1" applyAlignment="1">
      <alignment horizontal="center" vertical="center" wrapText="1"/>
    </xf>
    <xf numFmtId="2" fontId="79" fillId="24" borderId="10" xfId="0" applyNumberFormat="1" applyFont="1" applyFill="1" applyBorder="1" applyAlignment="1">
      <alignment horizontal="center" vertical="center" wrapText="1"/>
    </xf>
    <xf numFmtId="49" fontId="79" fillId="24" borderId="10" xfId="0" applyNumberFormat="1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49" fontId="80" fillId="24" borderId="12" xfId="0" applyNumberFormat="1" applyFont="1" applyFill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center" vertical="center" wrapText="1"/>
    </xf>
    <xf numFmtId="49" fontId="80" fillId="24" borderId="13" xfId="0" applyNumberFormat="1" applyFont="1" applyFill="1" applyBorder="1" applyAlignment="1">
      <alignment horizontal="center" vertical="center" wrapText="1"/>
    </xf>
    <xf numFmtId="49" fontId="80" fillId="24" borderId="14" xfId="0" applyNumberFormat="1" applyFont="1" applyFill="1" applyBorder="1" applyAlignment="1">
      <alignment horizontal="center" vertical="center" wrapText="1"/>
    </xf>
    <xf numFmtId="0" fontId="79" fillId="24" borderId="10" xfId="0" applyFont="1" applyFill="1" applyBorder="1" applyAlignment="1">
      <alignment vertical="center"/>
    </xf>
    <xf numFmtId="0" fontId="79" fillId="24" borderId="10" xfId="0" applyNumberFormat="1" applyFont="1" applyFill="1" applyBorder="1" applyAlignment="1" applyProtection="1">
      <alignment horizontal="center" vertical="center"/>
      <protection/>
    </xf>
    <xf numFmtId="0" fontId="82" fillId="24" borderId="10" xfId="0" applyNumberFormat="1" applyFont="1" applyFill="1" applyBorder="1" applyAlignment="1" applyProtection="1">
      <alignment horizontal="center" vertical="center"/>
      <protection/>
    </xf>
    <xf numFmtId="0" fontId="85" fillId="24" borderId="13" xfId="0" applyFont="1" applyFill="1" applyBorder="1" applyAlignment="1">
      <alignment horizontal="center" vertical="center"/>
    </xf>
    <xf numFmtId="49" fontId="86" fillId="24" borderId="12" xfId="0" applyNumberFormat="1" applyFont="1" applyFill="1" applyBorder="1" applyAlignment="1">
      <alignment horizontal="center" vertical="center" wrapText="1"/>
    </xf>
    <xf numFmtId="0" fontId="85" fillId="24" borderId="14" xfId="0" applyFont="1" applyFill="1" applyBorder="1" applyAlignment="1">
      <alignment horizontal="center" vertical="center" wrapText="1"/>
    </xf>
    <xf numFmtId="0" fontId="87" fillId="24" borderId="14" xfId="0" applyFont="1" applyFill="1" applyBorder="1" applyAlignment="1">
      <alignment horizontal="center" vertical="center" wrapText="1"/>
    </xf>
    <xf numFmtId="176" fontId="88" fillId="24" borderId="14" xfId="0" applyNumberFormat="1" applyFont="1" applyFill="1" applyBorder="1" applyAlignment="1">
      <alignment horizontal="center" vertical="center" wrapText="1"/>
    </xf>
    <xf numFmtId="178" fontId="85" fillId="24" borderId="14" xfId="0" applyNumberFormat="1" applyFont="1" applyFill="1" applyBorder="1" applyAlignment="1">
      <alignment horizontal="center" vertical="center"/>
    </xf>
    <xf numFmtId="0" fontId="89" fillId="24" borderId="14" xfId="0" applyFont="1" applyFill="1" applyBorder="1" applyAlignment="1">
      <alignment horizontal="center" vertical="center"/>
    </xf>
    <xf numFmtId="49" fontId="87" fillId="24" borderId="13" xfId="0" applyNumberFormat="1" applyFont="1" applyFill="1" applyBorder="1" applyAlignment="1">
      <alignment horizontal="center" vertical="center" wrapText="1"/>
    </xf>
    <xf numFmtId="0" fontId="85" fillId="24" borderId="10" xfId="0" applyNumberFormat="1" applyFont="1" applyFill="1" applyBorder="1" applyAlignment="1" applyProtection="1">
      <alignment horizontal="center" vertical="center" wrapText="1"/>
      <protection/>
    </xf>
    <xf numFmtId="0" fontId="87" fillId="24" borderId="10" xfId="0" applyFont="1" applyFill="1" applyBorder="1" applyAlignment="1">
      <alignment horizontal="center" vertical="center"/>
    </xf>
    <xf numFmtId="178" fontId="88" fillId="24" borderId="10" xfId="0" applyNumberFormat="1" applyFont="1" applyFill="1" applyBorder="1" applyAlignment="1">
      <alignment horizontal="center" vertical="center"/>
    </xf>
    <xf numFmtId="178" fontId="85" fillId="24" borderId="10" xfId="0" applyNumberFormat="1" applyFont="1" applyFill="1" applyBorder="1" applyAlignment="1">
      <alignment horizontal="center" vertical="center"/>
    </xf>
    <xf numFmtId="0" fontId="85" fillId="24" borderId="10" xfId="0" applyFont="1" applyFill="1" applyBorder="1" applyAlignment="1">
      <alignment horizontal="center" vertical="center"/>
    </xf>
    <xf numFmtId="176" fontId="81" fillId="24" borderId="10" xfId="0" applyNumberFormat="1" applyFont="1" applyFill="1" applyBorder="1" applyAlignment="1">
      <alignment horizontal="center" vertical="center" wrapText="1"/>
    </xf>
    <xf numFmtId="178" fontId="79" fillId="24" borderId="10" xfId="0" applyNumberFormat="1" applyFont="1" applyFill="1" applyBorder="1" applyAlignment="1">
      <alignment horizontal="center" vertical="center" wrapText="1"/>
    </xf>
    <xf numFmtId="178" fontId="80" fillId="24" borderId="10" xfId="0" applyNumberFormat="1" applyFont="1" applyFill="1" applyBorder="1" applyAlignment="1" applyProtection="1">
      <alignment horizontal="center" vertical="center" wrapText="1"/>
      <protection/>
    </xf>
    <xf numFmtId="178" fontId="79" fillId="24" borderId="10" xfId="0" applyNumberFormat="1" applyFont="1" applyFill="1" applyBorder="1" applyAlignment="1">
      <alignment horizontal="center" vertical="center"/>
    </xf>
    <xf numFmtId="178" fontId="82" fillId="24" borderId="10" xfId="0" applyNumberFormat="1" applyFont="1" applyFill="1" applyBorder="1" applyAlignment="1" applyProtection="1">
      <alignment horizontal="center" vertical="center" wrapText="1"/>
      <protection/>
    </xf>
    <xf numFmtId="178" fontId="82" fillId="24" borderId="10" xfId="0" applyNumberFormat="1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center" vertical="center"/>
    </xf>
    <xf numFmtId="176" fontId="88" fillId="24" borderId="10" xfId="0" applyNumberFormat="1" applyFont="1" applyFill="1" applyBorder="1" applyAlignment="1">
      <alignment horizontal="center" vertical="center"/>
    </xf>
    <xf numFmtId="176" fontId="85" fillId="24" borderId="10" xfId="0" applyNumberFormat="1" applyFont="1" applyFill="1" applyBorder="1" applyAlignment="1">
      <alignment horizontal="center" vertical="center"/>
    </xf>
    <xf numFmtId="49" fontId="85" fillId="24" borderId="10" xfId="0" applyNumberFormat="1" applyFont="1" applyFill="1" applyBorder="1" applyAlignment="1">
      <alignment horizontal="center" vertical="center" wrapText="1"/>
    </xf>
    <xf numFmtId="0" fontId="88" fillId="24" borderId="10" xfId="0" applyFont="1" applyFill="1" applyBorder="1" applyAlignment="1">
      <alignment horizontal="center" vertical="center"/>
    </xf>
    <xf numFmtId="176" fontId="85" fillId="24" borderId="10" xfId="0" applyNumberFormat="1" applyFont="1" applyFill="1" applyBorder="1" applyAlignment="1">
      <alignment horizontal="center" vertical="center" wrapText="1"/>
    </xf>
    <xf numFmtId="49" fontId="79" fillId="24" borderId="10" xfId="0" applyNumberFormat="1" applyFont="1" applyFill="1" applyBorder="1" applyAlignment="1">
      <alignment horizontal="center" vertical="center" wrapText="1"/>
    </xf>
    <xf numFmtId="0" fontId="81" fillId="24" borderId="10" xfId="0" applyFont="1" applyFill="1" applyBorder="1" applyAlignment="1">
      <alignment horizontal="center" vertical="center"/>
    </xf>
    <xf numFmtId="179" fontId="79" fillId="24" borderId="10" xfId="0" applyNumberFormat="1" applyFont="1" applyFill="1" applyBorder="1" applyAlignment="1">
      <alignment horizontal="center" vertical="center" wrapText="1"/>
    </xf>
    <xf numFmtId="49" fontId="82" fillId="24" borderId="10" xfId="0" applyNumberFormat="1" applyFont="1" applyFill="1" applyBorder="1" applyAlignment="1">
      <alignment horizontal="center" vertical="center" wrapText="1"/>
    </xf>
    <xf numFmtId="180" fontId="79" fillId="24" borderId="10" xfId="0" applyNumberFormat="1" applyFont="1" applyFill="1" applyBorder="1" applyAlignment="1">
      <alignment horizontal="center" vertical="center" wrapText="1"/>
    </xf>
    <xf numFmtId="179" fontId="79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79" fillId="24" borderId="10" xfId="0" applyNumberFormat="1" applyFont="1" applyFill="1" applyBorder="1" applyAlignment="1" applyProtection="1">
      <alignment horizontal="center" vertical="center" wrapText="1"/>
      <protection locked="0"/>
    </xf>
    <xf numFmtId="179" fontId="79" fillId="24" borderId="10" xfId="0" applyNumberFormat="1" applyFont="1" applyFill="1" applyBorder="1" applyAlignment="1">
      <alignment horizontal="center" vertical="center"/>
    </xf>
    <xf numFmtId="179" fontId="82" fillId="24" borderId="10" xfId="0" applyNumberFormat="1" applyFont="1" applyFill="1" applyBorder="1" applyAlignment="1">
      <alignment horizontal="center" vertical="center"/>
    </xf>
    <xf numFmtId="49" fontId="85" fillId="24" borderId="14" xfId="0" applyNumberFormat="1" applyFont="1" applyFill="1" applyBorder="1" applyAlignment="1">
      <alignment horizontal="center" vertical="center"/>
    </xf>
    <xf numFmtId="0" fontId="85" fillId="24" borderId="14" xfId="0" applyFont="1" applyFill="1" applyBorder="1" applyAlignment="1">
      <alignment horizontal="center" vertical="center"/>
    </xf>
    <xf numFmtId="176" fontId="85" fillId="24" borderId="14" xfId="0" applyNumberFormat="1" applyFont="1" applyFill="1" applyBorder="1" applyAlignment="1">
      <alignment horizontal="center" vertical="center"/>
    </xf>
    <xf numFmtId="49" fontId="85" fillId="24" borderId="10" xfId="0" applyNumberFormat="1" applyFont="1" applyFill="1" applyBorder="1" applyAlignment="1">
      <alignment horizontal="center" vertical="center"/>
    </xf>
    <xf numFmtId="179" fontId="85" fillId="24" borderId="10" xfId="0" applyNumberFormat="1" applyFont="1" applyFill="1" applyBorder="1" applyAlignment="1">
      <alignment horizontal="center" vertical="center"/>
    </xf>
    <xf numFmtId="0" fontId="85" fillId="24" borderId="10" xfId="0" applyFont="1" applyFill="1" applyBorder="1" applyAlignment="1">
      <alignment horizontal="center" vertical="center" wrapText="1"/>
    </xf>
    <xf numFmtId="0" fontId="79" fillId="24" borderId="15" xfId="0" applyFont="1" applyFill="1" applyBorder="1" applyAlignment="1">
      <alignment vertical="center" wrapText="1"/>
    </xf>
    <xf numFmtId="0" fontId="79" fillId="24" borderId="16" xfId="0" applyFont="1" applyFill="1" applyBorder="1" applyAlignment="1">
      <alignment vertical="center" wrapText="1"/>
    </xf>
    <xf numFmtId="0" fontId="79" fillId="24" borderId="17" xfId="0" applyFont="1" applyFill="1" applyBorder="1" applyAlignment="1">
      <alignment vertical="center" wrapText="1"/>
    </xf>
    <xf numFmtId="0" fontId="79" fillId="24" borderId="18" xfId="0" applyFont="1" applyFill="1" applyBorder="1" applyAlignment="1">
      <alignment vertical="center" wrapText="1"/>
    </xf>
    <xf numFmtId="181" fontId="79" fillId="24" borderId="10" xfId="0" applyNumberFormat="1" applyFont="1" applyFill="1" applyBorder="1" applyAlignment="1">
      <alignment horizontal="center" vertical="center"/>
    </xf>
    <xf numFmtId="0" fontId="82" fillId="24" borderId="10" xfId="0" applyFont="1" applyFill="1" applyBorder="1" applyAlignment="1">
      <alignment horizontal="center" vertical="center" wrapText="1"/>
    </xf>
    <xf numFmtId="181" fontId="82" fillId="24" borderId="10" xfId="0" applyNumberFormat="1" applyFont="1" applyFill="1" applyBorder="1" applyAlignment="1">
      <alignment horizontal="center" vertical="center"/>
    </xf>
    <xf numFmtId="0" fontId="90" fillId="24" borderId="14" xfId="0" applyFont="1" applyFill="1" applyBorder="1" applyAlignment="1">
      <alignment horizontal="center" vertical="center"/>
    </xf>
    <xf numFmtId="0" fontId="90" fillId="24" borderId="10" xfId="0" applyFont="1" applyFill="1" applyBorder="1" applyAlignment="1">
      <alignment horizontal="center" vertical="center"/>
    </xf>
    <xf numFmtId="178" fontId="82" fillId="24" borderId="10" xfId="0" applyNumberFormat="1" applyFont="1" applyFill="1" applyBorder="1" applyAlignment="1">
      <alignment horizontal="center" vertical="center" wrapText="1"/>
    </xf>
    <xf numFmtId="181" fontId="90" fillId="24" borderId="10" xfId="0" applyNumberFormat="1" applyFont="1" applyFill="1" applyBorder="1" applyAlignment="1">
      <alignment horizontal="center" vertical="center"/>
    </xf>
    <xf numFmtId="176" fontId="82" fillId="24" borderId="10" xfId="0" applyNumberFormat="1" applyFont="1" applyFill="1" applyBorder="1" applyAlignment="1">
      <alignment horizontal="center" vertical="center" wrapText="1"/>
    </xf>
    <xf numFmtId="0" fontId="79" fillId="24" borderId="10" xfId="0" applyFont="1" applyFill="1" applyBorder="1" applyAlignment="1">
      <alignment horizontal="center" vertical="center" wrapText="1"/>
    </xf>
    <xf numFmtId="0" fontId="79" fillId="24" borderId="19" xfId="0" applyFont="1" applyFill="1" applyBorder="1" applyAlignment="1">
      <alignment horizontal="center" vertical="center" wrapText="1"/>
    </xf>
    <xf numFmtId="0" fontId="79" fillId="24" borderId="20" xfId="0" applyFont="1" applyFill="1" applyBorder="1" applyAlignment="1">
      <alignment horizontal="center" vertical="center" wrapText="1"/>
    </xf>
    <xf numFmtId="0" fontId="91" fillId="24" borderId="10" xfId="0" applyFont="1" applyFill="1" applyBorder="1" applyAlignment="1">
      <alignment horizontal="center" vertical="center"/>
    </xf>
    <xf numFmtId="182" fontId="79" fillId="24" borderId="10" xfId="0" applyNumberFormat="1" applyFont="1" applyFill="1" applyBorder="1" applyAlignment="1">
      <alignment horizontal="center" vertical="center" wrapText="1"/>
    </xf>
    <xf numFmtId="0" fontId="92" fillId="24" borderId="10" xfId="0" applyFont="1" applyFill="1" applyBorder="1" applyAlignment="1">
      <alignment horizontal="center" vertical="center" wrapText="1"/>
    </xf>
    <xf numFmtId="182" fontId="82" fillId="24" borderId="10" xfId="0" applyNumberFormat="1" applyFont="1" applyFill="1" applyBorder="1" applyAlignment="1">
      <alignment horizontal="center" vertical="center" wrapText="1"/>
    </xf>
    <xf numFmtId="0" fontId="93" fillId="24" borderId="10" xfId="0" applyFont="1" applyFill="1" applyBorder="1" applyAlignment="1">
      <alignment horizontal="center" vertical="center" wrapText="1"/>
    </xf>
    <xf numFmtId="179" fontId="82" fillId="24" borderId="10" xfId="0" applyNumberFormat="1" applyFont="1" applyFill="1" applyBorder="1" applyAlignment="1">
      <alignment horizontal="center" vertical="center" wrapText="1"/>
    </xf>
    <xf numFmtId="182" fontId="85" fillId="24" borderId="14" xfId="0" applyNumberFormat="1" applyFont="1" applyFill="1" applyBorder="1" applyAlignment="1">
      <alignment horizontal="center" vertical="center" wrapText="1"/>
    </xf>
    <xf numFmtId="179" fontId="85" fillId="24" borderId="14" xfId="0" applyNumberFormat="1" applyFont="1" applyFill="1" applyBorder="1" applyAlignment="1">
      <alignment horizontal="center" vertical="center" wrapText="1"/>
    </xf>
    <xf numFmtId="182" fontId="85" fillId="24" borderId="10" xfId="0" applyNumberFormat="1" applyFont="1" applyFill="1" applyBorder="1" applyAlignment="1">
      <alignment horizontal="center" vertical="center" wrapText="1"/>
    </xf>
    <xf numFmtId="0" fontId="94" fillId="24" borderId="10" xfId="0" applyFont="1" applyFill="1" applyBorder="1" applyAlignment="1">
      <alignment horizontal="center" vertical="center" wrapText="1"/>
    </xf>
    <xf numFmtId="179" fontId="85" fillId="24" borderId="10" xfId="0" applyNumberFormat="1" applyFont="1" applyFill="1" applyBorder="1" applyAlignment="1">
      <alignment horizontal="center" vertical="center" wrapText="1"/>
    </xf>
    <xf numFmtId="178" fontId="92" fillId="24" borderId="10" xfId="0" applyNumberFormat="1" applyFont="1" applyFill="1" applyBorder="1" applyAlignment="1">
      <alignment horizontal="center" vertical="center" wrapText="1"/>
    </xf>
    <xf numFmtId="178" fontId="93" fillId="24" borderId="10" xfId="0" applyNumberFormat="1" applyFont="1" applyFill="1" applyBorder="1" applyAlignment="1">
      <alignment horizontal="center" vertical="center" wrapText="1"/>
    </xf>
    <xf numFmtId="0" fontId="79" fillId="24" borderId="11" xfId="0" applyFont="1" applyFill="1" applyBorder="1" applyAlignment="1">
      <alignment horizontal="center" vertical="center" wrapText="1"/>
    </xf>
    <xf numFmtId="178" fontId="79" fillId="24" borderId="12" xfId="0" applyNumberFormat="1" applyFont="1" applyFill="1" applyBorder="1" applyAlignment="1">
      <alignment horizontal="center" vertical="center" wrapText="1"/>
    </xf>
    <xf numFmtId="178" fontId="79" fillId="24" borderId="14" xfId="0" applyNumberFormat="1" applyFont="1" applyFill="1" applyBorder="1" applyAlignment="1">
      <alignment horizontal="center" vertical="center" wrapText="1"/>
    </xf>
    <xf numFmtId="0" fontId="79" fillId="24" borderId="10" xfId="0" applyNumberFormat="1" applyFont="1" applyFill="1" applyBorder="1" applyAlignment="1">
      <alignment horizontal="center" vertical="center"/>
    </xf>
    <xf numFmtId="183" fontId="79" fillId="24" borderId="10" xfId="0" applyNumberFormat="1" applyFont="1" applyFill="1" applyBorder="1" applyAlignment="1">
      <alignment horizontal="center" vertical="center"/>
    </xf>
    <xf numFmtId="183" fontId="82" fillId="24" borderId="10" xfId="0" applyNumberFormat="1" applyFont="1" applyFill="1" applyBorder="1" applyAlignment="1">
      <alignment horizontal="center" vertical="center"/>
    </xf>
    <xf numFmtId="183" fontId="85" fillId="24" borderId="10" xfId="0" applyNumberFormat="1" applyFont="1" applyFill="1" applyBorder="1" applyAlignment="1">
      <alignment horizontal="center" vertical="center"/>
    </xf>
    <xf numFmtId="2" fontId="85" fillId="24" borderId="10" xfId="0" applyNumberFormat="1" applyFont="1" applyFill="1" applyBorder="1" applyAlignment="1">
      <alignment horizontal="center" vertical="center"/>
    </xf>
    <xf numFmtId="2" fontId="79" fillId="24" borderId="10" xfId="0" applyNumberFormat="1" applyFont="1" applyFill="1" applyBorder="1" applyAlignment="1">
      <alignment horizontal="center" vertical="center"/>
    </xf>
    <xf numFmtId="181" fontId="79" fillId="24" borderId="10" xfId="0" applyNumberFormat="1" applyFont="1" applyFill="1" applyBorder="1" applyAlignment="1">
      <alignment horizontal="center" vertical="center" wrapText="1"/>
    </xf>
    <xf numFmtId="176" fontId="80" fillId="24" borderId="10" xfId="0" applyNumberFormat="1" applyFont="1" applyFill="1" applyBorder="1" applyAlignment="1">
      <alignment horizontal="center" vertical="center"/>
    </xf>
    <xf numFmtId="176" fontId="83" fillId="24" borderId="10" xfId="0" applyNumberFormat="1" applyFont="1" applyFill="1" applyBorder="1" applyAlignment="1">
      <alignment horizontal="center" vertical="center"/>
    </xf>
    <xf numFmtId="182" fontId="79" fillId="24" borderId="10" xfId="0" applyNumberFormat="1" applyFont="1" applyFill="1" applyBorder="1" applyAlignment="1">
      <alignment horizontal="center" vertical="center"/>
    </xf>
    <xf numFmtId="181" fontId="90" fillId="24" borderId="14" xfId="0" applyNumberFormat="1" applyFont="1" applyFill="1" applyBorder="1" applyAlignment="1">
      <alignment horizontal="center" vertical="center"/>
    </xf>
    <xf numFmtId="176" fontId="87" fillId="24" borderId="14" xfId="0" applyNumberFormat="1" applyFont="1" applyFill="1" applyBorder="1" applyAlignment="1">
      <alignment horizontal="center" vertical="center"/>
    </xf>
    <xf numFmtId="182" fontId="85" fillId="24" borderId="14" xfId="0" applyNumberFormat="1" applyFont="1" applyFill="1" applyBorder="1" applyAlignment="1">
      <alignment horizontal="center" vertical="center"/>
    </xf>
    <xf numFmtId="184" fontId="85" fillId="24" borderId="14" xfId="0" applyNumberFormat="1" applyFont="1" applyFill="1" applyBorder="1" applyAlignment="1">
      <alignment horizontal="center" vertical="center"/>
    </xf>
    <xf numFmtId="176" fontId="87" fillId="24" borderId="10" xfId="0" applyNumberFormat="1" applyFont="1" applyFill="1" applyBorder="1" applyAlignment="1">
      <alignment horizontal="center" vertical="center"/>
    </xf>
    <xf numFmtId="184" fontId="79" fillId="24" borderId="10" xfId="0" applyNumberFormat="1" applyFont="1" applyFill="1" applyBorder="1" applyAlignment="1">
      <alignment horizontal="center" vertical="center"/>
    </xf>
    <xf numFmtId="178" fontId="80" fillId="24" borderId="10" xfId="0" applyNumberFormat="1" applyFont="1" applyFill="1" applyBorder="1" applyAlignment="1">
      <alignment horizontal="center" vertical="center"/>
    </xf>
    <xf numFmtId="178" fontId="83" fillId="24" borderId="10" xfId="0" applyNumberFormat="1" applyFont="1" applyFill="1" applyBorder="1" applyAlignment="1">
      <alignment horizontal="center" vertical="center"/>
    </xf>
    <xf numFmtId="0" fontId="95" fillId="24" borderId="10" xfId="0" applyFont="1" applyFill="1" applyBorder="1" applyAlignment="1">
      <alignment horizontal="center" vertical="center"/>
    </xf>
    <xf numFmtId="176" fontId="85" fillId="24" borderId="10" xfId="0" applyNumberFormat="1" applyFont="1" applyFill="1" applyBorder="1" applyAlignment="1">
      <alignment horizontal="center" vertical="top" wrapText="1"/>
    </xf>
    <xf numFmtId="181" fontId="83" fillId="24" borderId="10" xfId="0" applyNumberFormat="1" applyFont="1" applyFill="1" applyBorder="1" applyAlignment="1">
      <alignment horizontal="left" vertical="center" wrapText="1"/>
    </xf>
    <xf numFmtId="185" fontId="79" fillId="24" borderId="10" xfId="0" applyNumberFormat="1" applyFont="1" applyFill="1" applyBorder="1" applyAlignment="1">
      <alignment horizontal="center" vertical="center"/>
    </xf>
    <xf numFmtId="0" fontId="96" fillId="24" borderId="0" xfId="0" applyFont="1" applyFill="1" applyBorder="1" applyAlignment="1">
      <alignment horizontal="center" vertical="center"/>
    </xf>
    <xf numFmtId="0" fontId="97" fillId="24" borderId="10" xfId="0" applyFont="1" applyFill="1" applyBorder="1" applyAlignment="1">
      <alignment horizontal="center" vertical="center" wrapText="1"/>
    </xf>
    <xf numFmtId="0" fontId="97" fillId="24" borderId="19" xfId="0" applyFont="1" applyFill="1" applyBorder="1" applyAlignment="1">
      <alignment horizontal="center" vertical="center"/>
    </xf>
    <xf numFmtId="0" fontId="97" fillId="24" borderId="20" xfId="0" applyFont="1" applyFill="1" applyBorder="1" applyAlignment="1">
      <alignment horizontal="center" vertical="center"/>
    </xf>
    <xf numFmtId="176" fontId="97" fillId="24" borderId="10" xfId="0" applyNumberFormat="1" applyFont="1" applyFill="1" applyBorder="1" applyAlignment="1">
      <alignment horizontal="center" vertical="center" wrapText="1"/>
    </xf>
    <xf numFmtId="178" fontId="97" fillId="24" borderId="10" xfId="0" applyNumberFormat="1" applyFont="1" applyFill="1" applyBorder="1" applyAlignment="1">
      <alignment horizontal="center" vertical="center" wrapText="1"/>
    </xf>
    <xf numFmtId="49" fontId="97" fillId="24" borderId="10" xfId="0" applyNumberFormat="1" applyFont="1" applyFill="1" applyBorder="1" applyAlignment="1">
      <alignment horizontal="center" vertical="center" wrapText="1"/>
    </xf>
    <xf numFmtId="0" fontId="98" fillId="24" borderId="10" xfId="0" applyFont="1" applyFill="1" applyBorder="1" applyAlignment="1">
      <alignment horizontal="center" vertical="center"/>
    </xf>
    <xf numFmtId="0" fontId="97" fillId="24" borderId="12" xfId="0" applyFont="1" applyFill="1" applyBorder="1" applyAlignment="1">
      <alignment horizontal="center" vertical="center"/>
    </xf>
    <xf numFmtId="0" fontId="97" fillId="24" borderId="13" xfId="0" applyFont="1" applyFill="1" applyBorder="1" applyAlignment="1">
      <alignment horizontal="center" vertical="center"/>
    </xf>
    <xf numFmtId="0" fontId="81" fillId="24" borderId="10" xfId="0" applyFont="1" applyFill="1" applyBorder="1" applyAlignment="1">
      <alignment horizontal="center" vertical="center" wrapText="1"/>
    </xf>
    <xf numFmtId="0" fontId="84" fillId="24" borderId="10" xfId="0" applyFont="1" applyFill="1" applyBorder="1" applyAlignment="1">
      <alignment horizontal="center" vertical="center" wrapText="1"/>
    </xf>
    <xf numFmtId="0" fontId="99" fillId="24" borderId="10" xfId="0" applyFont="1" applyFill="1" applyBorder="1" applyAlignment="1">
      <alignment horizontal="center" vertical="center"/>
    </xf>
    <xf numFmtId="0" fontId="97" fillId="24" borderId="14" xfId="0" applyFont="1" applyFill="1" applyBorder="1" applyAlignment="1">
      <alignment horizontal="center" vertical="center"/>
    </xf>
    <xf numFmtId="0" fontId="100" fillId="24" borderId="10" xfId="0" applyFont="1" applyFill="1" applyBorder="1" applyAlignment="1">
      <alignment horizontal="center" vertical="center"/>
    </xf>
    <xf numFmtId="0" fontId="101" fillId="24" borderId="10" xfId="0" applyFont="1" applyFill="1" applyBorder="1" applyAlignment="1">
      <alignment horizontal="center" vertical="center" wrapText="1"/>
    </xf>
    <xf numFmtId="0" fontId="98" fillId="24" borderId="10" xfId="0" applyFont="1" applyFill="1" applyBorder="1" applyAlignment="1">
      <alignment vertical="center"/>
    </xf>
    <xf numFmtId="0" fontId="84" fillId="24" borderId="10" xfId="0" applyFont="1" applyFill="1" applyBorder="1" applyAlignment="1">
      <alignment horizontal="center" vertical="center"/>
    </xf>
    <xf numFmtId="0" fontId="102" fillId="24" borderId="10" xfId="0" applyFont="1" applyFill="1" applyBorder="1" applyAlignment="1">
      <alignment horizontal="center" vertical="center"/>
    </xf>
    <xf numFmtId="0" fontId="103" fillId="24" borderId="10" xfId="0" applyFont="1" applyFill="1" applyBorder="1" applyAlignment="1">
      <alignment horizontal="center" vertical="center"/>
    </xf>
    <xf numFmtId="0" fontId="97" fillId="24" borderId="11" xfId="0" applyFont="1" applyFill="1" applyBorder="1" applyAlignment="1">
      <alignment horizontal="center" vertical="center"/>
    </xf>
    <xf numFmtId="49" fontId="104" fillId="24" borderId="10" xfId="0" applyNumberFormat="1" applyFont="1" applyFill="1" applyBorder="1" applyAlignment="1">
      <alignment horizontal="center" vertical="center" wrapText="1"/>
    </xf>
    <xf numFmtId="0" fontId="97" fillId="24" borderId="10" xfId="0" applyFont="1" applyFill="1" applyBorder="1" applyAlignment="1" applyProtection="1">
      <alignment horizontal="center" vertical="center" wrapText="1"/>
      <protection locked="0"/>
    </xf>
    <xf numFmtId="0" fontId="97" fillId="24" borderId="10" xfId="0" applyFont="1" applyFill="1" applyBorder="1" applyAlignment="1">
      <alignment horizontal="center" vertical="center"/>
    </xf>
    <xf numFmtId="186" fontId="79" fillId="24" borderId="10" xfId="0" applyNumberFormat="1" applyFont="1" applyFill="1" applyBorder="1" applyAlignment="1">
      <alignment horizontal="center" vertical="center" wrapText="1"/>
    </xf>
    <xf numFmtId="0" fontId="97" fillId="24" borderId="10" xfId="0" applyFont="1" applyFill="1" applyBorder="1" applyAlignment="1">
      <alignment vertical="center"/>
    </xf>
    <xf numFmtId="179" fontId="97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97" fillId="24" borderId="10" xfId="0" applyNumberFormat="1" applyFont="1" applyFill="1" applyBorder="1" applyAlignment="1">
      <alignment horizontal="center" vertical="center"/>
    </xf>
    <xf numFmtId="176" fontId="101" fillId="24" borderId="10" xfId="0" applyNumberFormat="1" applyFont="1" applyFill="1" applyBorder="1" applyAlignment="1">
      <alignment horizontal="center" vertical="center"/>
    </xf>
    <xf numFmtId="0" fontId="79" fillId="24" borderId="10" xfId="75" applyFont="1" applyFill="1" applyBorder="1" applyAlignment="1">
      <alignment horizontal="center" vertical="center" wrapText="1"/>
      <protection/>
    </xf>
    <xf numFmtId="178" fontId="97" fillId="24" borderId="10" xfId="0" applyNumberFormat="1" applyFont="1" applyFill="1" applyBorder="1" applyAlignment="1">
      <alignment horizontal="center" vertical="center"/>
    </xf>
    <xf numFmtId="0" fontId="101" fillId="24" borderId="10" xfId="0" applyFont="1" applyFill="1" applyBorder="1" applyAlignment="1">
      <alignment horizontal="center" vertical="center"/>
    </xf>
    <xf numFmtId="178" fontId="101" fillId="24" borderId="10" xfId="0" applyNumberFormat="1" applyFont="1" applyFill="1" applyBorder="1" applyAlignment="1">
      <alignment horizontal="center" vertical="center"/>
    </xf>
    <xf numFmtId="181" fontId="82" fillId="24" borderId="10" xfId="0" applyNumberFormat="1" applyFont="1" applyFill="1" applyBorder="1" applyAlignment="1">
      <alignment horizontal="center" vertical="center" wrapText="1"/>
    </xf>
    <xf numFmtId="179" fontId="97" fillId="24" borderId="10" xfId="0" applyNumberFormat="1" applyFont="1" applyFill="1" applyBorder="1" applyAlignment="1">
      <alignment horizontal="center" vertical="center"/>
    </xf>
    <xf numFmtId="179" fontId="101" fillId="2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188" fontId="3" fillId="0" borderId="10" xfId="92" applyNumberFormat="1" applyFont="1" applyBorder="1" applyAlignment="1">
      <alignment horizontal="center" vertical="center" wrapText="1"/>
      <protection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87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187" fontId="3" fillId="25" borderId="10" xfId="0" applyNumberFormat="1" applyFont="1" applyFill="1" applyBorder="1" applyAlignment="1">
      <alignment horizontal="center" vertical="center" wrapText="1"/>
    </xf>
    <xf numFmtId="187" fontId="37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justify" vertical="center" wrapText="1"/>
    </xf>
    <xf numFmtId="0" fontId="79" fillId="0" borderId="10" xfId="0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179" fontId="37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82" fontId="105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176" fontId="105" fillId="0" borderId="10" xfId="0" applyNumberFormat="1" applyFont="1" applyBorder="1" applyAlignment="1">
      <alignment horizontal="center" vertical="center" wrapText="1"/>
    </xf>
    <xf numFmtId="182" fontId="37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2" fontId="37" fillId="0" borderId="10" xfId="0" applyNumberFormat="1" applyFont="1" applyBorder="1" applyAlignment="1">
      <alignment horizontal="center" vertical="center"/>
    </xf>
    <xf numFmtId="184" fontId="37" fillId="0" borderId="10" xfId="0" applyNumberFormat="1" applyFont="1" applyFill="1" applyBorder="1" applyAlignment="1">
      <alignment horizontal="center" vertical="center"/>
    </xf>
    <xf numFmtId="186" fontId="37" fillId="0" borderId="10" xfId="0" applyNumberFormat="1" applyFont="1" applyFill="1" applyBorder="1" applyAlignment="1">
      <alignment horizontal="center" vertical="center"/>
    </xf>
    <xf numFmtId="182" fontId="37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76" fontId="37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center" wrapText="1"/>
    </xf>
    <xf numFmtId="187" fontId="26" fillId="0" borderId="12" xfId="0" applyNumberFormat="1" applyFont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58" fontId="79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9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90" fontId="37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85" fontId="105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105" fillId="0" borderId="10" xfId="0" applyNumberFormat="1" applyFont="1" applyBorder="1" applyAlignment="1">
      <alignment horizontal="center" vertical="center" wrapText="1"/>
    </xf>
    <xf numFmtId="185" fontId="37" fillId="0" borderId="10" xfId="0" applyNumberFormat="1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80" fontId="3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191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 wrapText="1"/>
    </xf>
    <xf numFmtId="178" fontId="3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88" fontId="7" fillId="0" borderId="10" xfId="92" applyNumberFormat="1" applyFont="1" applyBorder="1" applyAlignment="1">
      <alignment horizontal="center" vertical="center" wrapText="1"/>
      <protection/>
    </xf>
    <xf numFmtId="187" fontId="3" fillId="0" borderId="10" xfId="113" applyNumberFormat="1" applyFont="1" applyBorder="1" applyAlignment="1">
      <alignment horizontal="center" wrapText="1"/>
      <protection/>
    </xf>
    <xf numFmtId="187" fontId="7" fillId="0" borderId="10" xfId="113" applyNumberFormat="1" applyFont="1" applyBorder="1" applyAlignment="1">
      <alignment horizontal="center" vertical="center" wrapText="1"/>
      <protection/>
    </xf>
    <xf numFmtId="187" fontId="3" fillId="0" borderId="10" xfId="113" applyNumberFormat="1" applyFont="1" applyBorder="1" applyAlignment="1">
      <alignment horizontal="center" vertical="center" wrapText="1"/>
      <protection/>
    </xf>
    <xf numFmtId="187" fontId="7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2" fillId="0" borderId="10" xfId="0" applyFont="1" applyFill="1" applyBorder="1" applyAlignment="1">
      <alignment horizontal="justify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7" fillId="0" borderId="10" xfId="109" applyFont="1" applyBorder="1" applyAlignment="1">
      <alignment horizontal="center" vertical="center" wrapText="1"/>
      <protection/>
    </xf>
    <xf numFmtId="184" fontId="7" fillId="0" borderId="10" xfId="109" applyNumberFormat="1" applyFont="1" applyBorder="1" applyAlignment="1">
      <alignment horizontal="center" vertical="center" wrapText="1"/>
      <protection/>
    </xf>
    <xf numFmtId="182" fontId="7" fillId="0" borderId="10" xfId="109" applyNumberFormat="1" applyFont="1" applyBorder="1" applyAlignment="1">
      <alignment horizontal="center" vertical="center" wrapText="1"/>
      <protection/>
    </xf>
    <xf numFmtId="0" fontId="3" fillId="0" borderId="10" xfId="109" applyFont="1" applyBorder="1" applyAlignment="1">
      <alignment horizontal="center" vertical="center" wrapText="1"/>
      <protection/>
    </xf>
    <xf numFmtId="184" fontId="3" fillId="0" borderId="10" xfId="109" applyNumberFormat="1" applyFont="1" applyBorder="1" applyAlignment="1">
      <alignment horizontal="center" vertical="center" wrapText="1"/>
      <protection/>
    </xf>
    <xf numFmtId="182" fontId="3" fillId="0" borderId="10" xfId="109" applyNumberFormat="1" applyFont="1" applyBorder="1" applyAlignment="1">
      <alignment horizontal="center" vertical="center" wrapText="1"/>
      <protection/>
    </xf>
    <xf numFmtId="184" fontId="7" fillId="2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6" fontId="37" fillId="0" borderId="10" xfId="0" applyNumberFormat="1" applyFont="1" applyBorder="1" applyAlignment="1">
      <alignment horizontal="center" vertical="center"/>
    </xf>
    <xf numFmtId="187" fontId="3" fillId="0" borderId="10" xfId="113" applyNumberFormat="1" applyFont="1" applyBorder="1" applyAlignment="1">
      <alignment horizontal="center" vertical="top" wrapText="1"/>
      <protection/>
    </xf>
    <xf numFmtId="186" fontId="3" fillId="0" borderId="10" xfId="113" applyNumberFormat="1" applyFont="1" applyBorder="1" applyAlignment="1">
      <alignment horizontal="center" vertical="top" wrapText="1"/>
      <protection/>
    </xf>
    <xf numFmtId="184" fontId="3" fillId="0" borderId="10" xfId="113" applyNumberFormat="1" applyFont="1" applyBorder="1" applyAlignment="1">
      <alignment horizontal="center" vertical="center" wrapText="1"/>
      <protection/>
    </xf>
    <xf numFmtId="0" fontId="3" fillId="0" borderId="10" xfId="113" applyFont="1" applyBorder="1" applyAlignment="1">
      <alignment horizontal="center" vertical="center" wrapText="1"/>
      <protection/>
    </xf>
    <xf numFmtId="182" fontId="3" fillId="0" borderId="10" xfId="113" applyNumberFormat="1" applyFont="1" applyBorder="1" applyAlignment="1">
      <alignment horizontal="center" wrapText="1"/>
      <protection/>
    </xf>
    <xf numFmtId="182" fontId="3" fillId="0" borderId="10" xfId="113" applyNumberFormat="1" applyFont="1" applyBorder="1" applyAlignment="1">
      <alignment horizontal="center" vertical="center" wrapText="1"/>
      <protection/>
    </xf>
    <xf numFmtId="0" fontId="3" fillId="0" borderId="10" xfId="113" applyFont="1" applyBorder="1" applyAlignment="1">
      <alignment horizontal="center" vertical="top" wrapText="1"/>
      <protection/>
    </xf>
    <xf numFmtId="0" fontId="79" fillId="0" borderId="10" xfId="0" applyFont="1" applyBorder="1" applyAlignment="1">
      <alignment horizontal="center" vertical="center" wrapText="1"/>
    </xf>
    <xf numFmtId="176" fontId="79" fillId="0" borderId="10" xfId="0" applyNumberFormat="1" applyFont="1" applyBorder="1" applyAlignment="1">
      <alignment horizontal="center" vertical="center" wrapText="1"/>
    </xf>
    <xf numFmtId="178" fontId="79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82" fontId="37" fillId="0" borderId="10" xfId="0" applyNumberFormat="1" applyFont="1" applyFill="1" applyBorder="1" applyAlignment="1">
      <alignment vertical="center"/>
    </xf>
    <xf numFmtId="178" fontId="3" fillId="0" borderId="10" xfId="109" applyNumberFormat="1" applyFont="1" applyBorder="1" applyAlignment="1">
      <alignment vertical="center"/>
      <protection/>
    </xf>
    <xf numFmtId="0" fontId="3" fillId="0" borderId="10" xfId="0" applyFont="1" applyBorder="1" applyAlignment="1">
      <alignment/>
    </xf>
    <xf numFmtId="178" fontId="37" fillId="0" borderId="10" xfId="109" applyNumberFormat="1" applyFont="1" applyBorder="1" applyAlignment="1">
      <alignment vertical="center"/>
      <protection/>
    </xf>
    <xf numFmtId="184" fontId="3" fillId="0" borderId="10" xfId="113" applyNumberFormat="1" applyFont="1" applyBorder="1">
      <alignment vertical="center"/>
      <protection/>
    </xf>
    <xf numFmtId="184" fontId="3" fillId="0" borderId="10" xfId="113" applyNumberFormat="1" applyFont="1" applyBorder="1" applyAlignment="1">
      <alignment horizontal="center" vertical="center"/>
      <protection/>
    </xf>
    <xf numFmtId="178" fontId="79" fillId="0" borderId="10" xfId="0" applyNumberFormat="1" applyFont="1" applyBorder="1" applyAlignment="1">
      <alignment vertical="center"/>
    </xf>
    <xf numFmtId="178" fontId="79" fillId="0" borderId="10" xfId="0" applyNumberFormat="1" applyFont="1" applyBorder="1" applyAlignment="1">
      <alignment horizontal="center" vertical="center"/>
    </xf>
    <xf numFmtId="176" fontId="79" fillId="0" borderId="10" xfId="0" applyNumberFormat="1" applyFont="1" applyBorder="1" applyAlignment="1">
      <alignment horizontal="center" vertical="center"/>
    </xf>
    <xf numFmtId="0" fontId="7" fillId="0" borderId="10" xfId="108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108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112" applyFont="1" applyBorder="1" applyAlignment="1">
      <alignment horizontal="center" vertical="center" wrapText="1"/>
      <protection/>
    </xf>
    <xf numFmtId="0" fontId="3" fillId="0" borderId="10" xfId="112" applyFont="1" applyBorder="1" applyAlignment="1">
      <alignment horizontal="center" vertical="center" wrapText="1"/>
      <protection/>
    </xf>
    <xf numFmtId="0" fontId="79" fillId="0" borderId="10" xfId="110" applyFont="1" applyBorder="1" applyAlignment="1">
      <alignment horizontal="center" vertical="center" wrapText="1"/>
      <protection/>
    </xf>
    <xf numFmtId="0" fontId="3" fillId="0" borderId="10" xfId="112" applyFont="1" applyBorder="1" applyAlignment="1">
      <alignment horizontal="center" vertical="center"/>
      <protection/>
    </xf>
    <xf numFmtId="0" fontId="8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/>
    </xf>
    <xf numFmtId="0" fontId="3" fillId="0" borderId="10" xfId="108" applyFont="1" applyBorder="1" applyAlignment="1">
      <alignment horizontal="center" vertical="center"/>
      <protection/>
    </xf>
    <xf numFmtId="187" fontId="3" fillId="0" borderId="10" xfId="112" applyNumberFormat="1" applyFont="1" applyBorder="1" applyAlignment="1">
      <alignment horizontal="center" vertical="center" wrapText="1"/>
      <protection/>
    </xf>
    <xf numFmtId="58" fontId="3" fillId="0" borderId="10" xfId="112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105" fillId="0" borderId="10" xfId="0" applyFont="1" applyBorder="1" applyAlignment="1">
      <alignment horizontal="center" wrapText="1"/>
    </xf>
    <xf numFmtId="0" fontId="7" fillId="0" borderId="10" xfId="10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10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 vertical="top" wrapText="1"/>
    </xf>
    <xf numFmtId="0" fontId="3" fillId="0" borderId="10" xfId="111" applyFont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center" wrapText="1"/>
    </xf>
    <xf numFmtId="182" fontId="7" fillId="0" borderId="10" xfId="107" applyNumberFormat="1" applyFont="1" applyBorder="1" applyAlignment="1">
      <alignment horizontal="center" vertical="center" wrapText="1"/>
      <protection/>
    </xf>
    <xf numFmtId="186" fontId="7" fillId="0" borderId="10" xfId="107" applyNumberFormat="1" applyFont="1" applyBorder="1" applyAlignment="1">
      <alignment horizontal="center" vertical="center" wrapText="1"/>
      <protection/>
    </xf>
    <xf numFmtId="184" fontId="7" fillId="0" borderId="10" xfId="107" applyNumberFormat="1" applyFont="1" applyBorder="1" applyAlignment="1">
      <alignment horizontal="center" vertical="center" wrapText="1"/>
      <protection/>
    </xf>
    <xf numFmtId="186" fontId="7" fillId="0" borderId="10" xfId="0" applyNumberFormat="1" applyFont="1" applyBorder="1" applyAlignment="1">
      <alignment horizontal="center" vertical="center" wrapText="1"/>
    </xf>
    <xf numFmtId="0" fontId="3" fillId="0" borderId="10" xfId="107" applyFont="1" applyBorder="1" applyAlignment="1">
      <alignment horizontal="center" vertical="center"/>
      <protection/>
    </xf>
    <xf numFmtId="182" fontId="3" fillId="0" borderId="10" xfId="107" applyNumberFormat="1" applyFont="1" applyBorder="1" applyAlignment="1">
      <alignment horizontal="center" vertical="center" wrapText="1"/>
      <protection/>
    </xf>
    <xf numFmtId="186" fontId="3" fillId="0" borderId="10" xfId="107" applyNumberFormat="1" applyFont="1" applyBorder="1" applyAlignment="1">
      <alignment horizontal="center" vertical="center"/>
      <protection/>
    </xf>
    <xf numFmtId="184" fontId="3" fillId="0" borderId="10" xfId="107" applyNumberFormat="1" applyFont="1" applyBorder="1" applyAlignment="1">
      <alignment horizontal="center" vertical="center" wrapText="1"/>
      <protection/>
    </xf>
    <xf numFmtId="184" fontId="10" fillId="0" borderId="10" xfId="0" applyNumberFormat="1" applyFont="1" applyFill="1" applyBorder="1" applyAlignment="1">
      <alignment horizontal="center" vertical="center"/>
    </xf>
    <xf numFmtId="0" fontId="3" fillId="0" borderId="10" xfId="111" applyFont="1" applyBorder="1" applyAlignment="1">
      <alignment horizontal="center" vertical="center"/>
      <protection/>
    </xf>
    <xf numFmtId="184" fontId="3" fillId="0" borderId="10" xfId="111" applyNumberFormat="1" applyFont="1" applyBorder="1" applyAlignment="1">
      <alignment horizontal="center" vertical="center" wrapText="1"/>
      <protection/>
    </xf>
    <xf numFmtId="177" fontId="7" fillId="0" borderId="10" xfId="111" applyNumberFormat="1" applyFont="1" applyBorder="1" applyAlignment="1">
      <alignment horizontal="center" vertical="center" wrapText="1"/>
      <protection/>
    </xf>
    <xf numFmtId="184" fontId="7" fillId="0" borderId="10" xfId="111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8" fontId="3" fillId="0" borderId="10" xfId="107" applyNumberFormat="1" applyFont="1" applyBorder="1" applyAlignment="1">
      <alignment horizontal="center" vertical="center"/>
      <protection/>
    </xf>
    <xf numFmtId="184" fontId="10" fillId="0" borderId="10" xfId="0" applyNumberFormat="1" applyFont="1" applyFill="1" applyBorder="1" applyAlignment="1">
      <alignment horizontal="center" vertical="center" wrapText="1"/>
    </xf>
    <xf numFmtId="178" fontId="37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7" fillId="0" borderId="10" xfId="111" applyNumberFormat="1" applyFont="1" applyBorder="1" applyAlignment="1">
      <alignment horizontal="center" vertical="center" wrapText="1"/>
      <protection/>
    </xf>
    <xf numFmtId="0" fontId="7" fillId="0" borderId="10" xfId="111" applyFont="1" applyBorder="1" applyAlignment="1">
      <alignment horizontal="center" vertical="center" wrapText="1"/>
      <protection/>
    </xf>
    <xf numFmtId="178" fontId="79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0" fontId="105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top" wrapText="1"/>
    </xf>
    <xf numFmtId="176" fontId="105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top" wrapText="1"/>
    </xf>
    <xf numFmtId="176" fontId="37" fillId="0" borderId="10" xfId="0" applyNumberFormat="1" applyFont="1" applyBorder="1" applyAlignment="1">
      <alignment horizontal="center" vertical="top" wrapText="1"/>
    </xf>
    <xf numFmtId="0" fontId="37" fillId="0" borderId="10" xfId="0" applyNumberFormat="1" applyFont="1" applyBorder="1" applyAlignment="1">
      <alignment horizontal="center" vertical="top" wrapText="1"/>
    </xf>
    <xf numFmtId="0" fontId="105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49" fontId="10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182" fontId="36" fillId="0" borderId="0" xfId="0" applyNumberFormat="1" applyFont="1" applyBorder="1" applyAlignment="1">
      <alignment horizontal="center"/>
    </xf>
    <xf numFmtId="178" fontId="105" fillId="0" borderId="10" xfId="0" applyNumberFormat="1" applyFont="1" applyBorder="1" applyAlignment="1">
      <alignment horizontal="center" wrapText="1"/>
    </xf>
    <xf numFmtId="0" fontId="105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center"/>
    </xf>
    <xf numFmtId="182" fontId="89" fillId="0" borderId="0" xfId="0" applyNumberFormat="1" applyFont="1" applyBorder="1" applyAlignment="1">
      <alignment horizontal="center"/>
    </xf>
    <xf numFmtId="178" fontId="106" fillId="0" borderId="10" xfId="0" applyNumberFormat="1" applyFont="1" applyBorder="1" applyAlignment="1">
      <alignment horizontal="center" wrapText="1"/>
    </xf>
    <xf numFmtId="49" fontId="3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8" fontId="0" fillId="0" borderId="0" xfId="0" applyNumberFormat="1" applyAlignment="1">
      <alignment/>
    </xf>
    <xf numFmtId="176" fontId="39" fillId="0" borderId="0" xfId="0" applyNumberFormat="1" applyFon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87" fontId="3" fillId="0" borderId="10" xfId="0" applyNumberFormat="1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center" wrapText="1"/>
    </xf>
    <xf numFmtId="187" fontId="3" fillId="0" borderId="10" xfId="0" applyNumberFormat="1" applyFont="1" applyBorder="1" applyAlignment="1">
      <alignment horizontal="justify" vertical="top" wrapText="1"/>
    </xf>
    <xf numFmtId="187" fontId="3" fillId="0" borderId="10" xfId="0" applyNumberFormat="1" applyFont="1" applyBorder="1" applyAlignment="1">
      <alignment horizontal="center" vertical="top" wrapText="1"/>
    </xf>
    <xf numFmtId="187" fontId="7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wrapText="1"/>
    </xf>
    <xf numFmtId="178" fontId="37" fillId="0" borderId="10" xfId="0" applyNumberFormat="1" applyFont="1" applyBorder="1" applyAlignment="1">
      <alignment horizontal="center" vertical="center" wrapText="1"/>
    </xf>
    <xf numFmtId="179" fontId="37" fillId="0" borderId="10" xfId="0" applyNumberFormat="1" applyFont="1" applyBorder="1" applyAlignment="1">
      <alignment horizontal="center" vertical="center" wrapText="1"/>
    </xf>
    <xf numFmtId="186" fontId="37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 indent="1"/>
    </xf>
    <xf numFmtId="0" fontId="39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 wrapText="1"/>
    </xf>
    <xf numFmtId="187" fontId="44" fillId="0" borderId="10" xfId="0" applyNumberFormat="1" applyFont="1" applyBorder="1" applyAlignment="1">
      <alignment horizontal="center" wrapText="1"/>
    </xf>
    <xf numFmtId="187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179" fontId="37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86" fontId="3" fillId="0" borderId="10" xfId="0" applyNumberFormat="1" applyFont="1" applyBorder="1" applyAlignment="1">
      <alignment horizontal="center" wrapText="1"/>
    </xf>
    <xf numFmtId="186" fontId="3" fillId="0" borderId="10" xfId="0" applyNumberFormat="1" applyFont="1" applyBorder="1" applyAlignment="1">
      <alignment horizontal="center" vertical="top" wrapText="1"/>
    </xf>
    <xf numFmtId="10" fontId="7" fillId="0" borderId="10" xfId="0" applyNumberFormat="1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0" fontId="105" fillId="24" borderId="10" xfId="0" applyFont="1" applyFill="1" applyBorder="1" applyAlignment="1">
      <alignment horizontal="center" vertical="center" wrapText="1"/>
    </xf>
    <xf numFmtId="187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05" fillId="24" borderId="10" xfId="0" applyFont="1" applyFill="1" applyBorder="1" applyAlignment="1" applyProtection="1">
      <alignment horizontal="center" vertical="center" wrapText="1"/>
      <protection locked="0"/>
    </xf>
    <xf numFmtId="49" fontId="37" fillId="24" borderId="10" xfId="0" applyNumberFormat="1" applyFont="1" applyFill="1" applyBorder="1" applyAlignment="1" applyProtection="1">
      <alignment horizontal="center" vertical="center"/>
      <protection locked="0"/>
    </xf>
    <xf numFmtId="179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58" fontId="105" fillId="0" borderId="10" xfId="0" applyNumberFormat="1" applyFont="1" applyBorder="1" applyAlignment="1">
      <alignment horizont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179" fontId="3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>
      <alignment horizontal="center" vertical="center" wrapText="1"/>
    </xf>
    <xf numFmtId="194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 applyProtection="1">
      <alignment horizontal="center" vertical="center" wrapText="1"/>
      <protection locked="0"/>
    </xf>
    <xf numFmtId="0" fontId="37" fillId="24" borderId="10" xfId="0" applyFont="1" applyFill="1" applyBorder="1" applyAlignment="1" applyProtection="1">
      <alignment horizontal="center" vertical="center"/>
      <protection locked="0"/>
    </xf>
    <xf numFmtId="0" fontId="106" fillId="24" borderId="10" xfId="0" applyFont="1" applyFill="1" applyBorder="1" applyAlignment="1" applyProtection="1">
      <alignment horizontal="center" vertical="center" wrapText="1"/>
      <protection locked="0"/>
    </xf>
    <xf numFmtId="58" fontId="3" fillId="0" borderId="10" xfId="0" applyNumberFormat="1" applyFont="1" applyBorder="1" applyAlignment="1" quotePrefix="1">
      <alignment horizontal="center" vertical="center" wrapText="1"/>
    </xf>
    <xf numFmtId="58" fontId="3" fillId="0" borderId="10" xfId="0" applyNumberFormat="1" applyFont="1" applyFill="1" applyBorder="1" applyAlignment="1" quotePrefix="1">
      <alignment horizontal="center" vertical="center" wrapText="1"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附表1_1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  <cellStyle name="常规_附表三_2" xfId="107"/>
    <cellStyle name="常规_附表二_1" xfId="108"/>
    <cellStyle name="常规_附表一_1" xfId="109"/>
    <cellStyle name="常规 4" xfId="110"/>
    <cellStyle name="常规_附表三_1" xfId="111"/>
    <cellStyle name="常规_附表二" xfId="112"/>
    <cellStyle name="常规_附表一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230"/>
  <sheetViews>
    <sheetView workbookViewId="0" topLeftCell="A208">
      <selection activeCell="E37" sqref="E37"/>
    </sheetView>
  </sheetViews>
  <sheetFormatPr defaultColWidth="9.00390625" defaultRowHeight="14.25"/>
  <cols>
    <col min="2" max="2" width="13.00390625" style="193" customWidth="1"/>
    <col min="3" max="3" width="5.00390625" style="0" customWidth="1"/>
    <col min="4" max="4" width="6.625" style="0" customWidth="1"/>
    <col min="5" max="9" width="7.75390625" style="0" customWidth="1"/>
    <col min="10" max="11" width="5.50390625" style="0" customWidth="1"/>
    <col min="12" max="12" width="3.50390625" style="0" customWidth="1"/>
    <col min="13" max="13" width="5.50390625" style="454" customWidth="1"/>
    <col min="14" max="14" width="5.50390625" style="0" customWidth="1"/>
    <col min="15" max="15" width="3.75390625" style="0" customWidth="1"/>
    <col min="16" max="18" width="5.50390625" style="0" customWidth="1"/>
    <col min="19" max="20" width="4.125" style="0" customWidth="1"/>
    <col min="21" max="67" width="5.50390625" style="0" customWidth="1"/>
  </cols>
  <sheetData>
    <row r="1" spans="3:67" ht="28.5" customHeight="1">
      <c r="C1" s="455" t="s">
        <v>0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88" t="s">
        <v>1</v>
      </c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 t="s">
        <v>2</v>
      </c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</row>
    <row r="2" spans="2:67" ht="14.25">
      <c r="B2" s="456" t="s">
        <v>3</v>
      </c>
      <c r="C2" s="207" t="s">
        <v>4</v>
      </c>
      <c r="D2" s="207" t="s">
        <v>5</v>
      </c>
      <c r="E2" s="375" t="s">
        <v>6</v>
      </c>
      <c r="F2" s="375" t="s">
        <v>7</v>
      </c>
      <c r="G2" s="375" t="s">
        <v>8</v>
      </c>
      <c r="H2" s="375" t="s">
        <v>9</v>
      </c>
      <c r="I2" s="375" t="s">
        <v>10</v>
      </c>
      <c r="J2" s="375" t="s">
        <v>11</v>
      </c>
      <c r="K2" s="375" t="s">
        <v>12</v>
      </c>
      <c r="L2" s="375" t="s">
        <v>13</v>
      </c>
      <c r="M2" s="311" t="s">
        <v>14</v>
      </c>
      <c r="N2" s="375" t="s">
        <v>15</v>
      </c>
      <c r="O2" s="375" t="s">
        <v>16</v>
      </c>
      <c r="P2" s="375" t="s">
        <v>17</v>
      </c>
      <c r="Q2" s="375" t="s">
        <v>18</v>
      </c>
      <c r="R2" s="375" t="s">
        <v>19</v>
      </c>
      <c r="S2" s="375" t="s">
        <v>20</v>
      </c>
      <c r="T2" s="375" t="s">
        <v>21</v>
      </c>
      <c r="U2" s="375" t="s">
        <v>22</v>
      </c>
      <c r="V2" s="486" t="s">
        <v>23</v>
      </c>
      <c r="W2" s="486"/>
      <c r="X2" s="486" t="s">
        <v>24</v>
      </c>
      <c r="Y2" s="486" t="s">
        <v>25</v>
      </c>
      <c r="Z2" s="486" t="s">
        <v>26</v>
      </c>
      <c r="AA2" s="486" t="s">
        <v>27</v>
      </c>
      <c r="AB2" s="207"/>
      <c r="AC2" s="489" t="s">
        <v>28</v>
      </c>
      <c r="AD2" s="207"/>
      <c r="AE2" s="486" t="s">
        <v>29</v>
      </c>
      <c r="AF2" s="207"/>
      <c r="AG2" s="486" t="s">
        <v>30</v>
      </c>
      <c r="AH2" s="207"/>
      <c r="AI2" s="486" t="s">
        <v>31</v>
      </c>
      <c r="AJ2" s="207"/>
      <c r="AK2" s="486" t="s">
        <v>32</v>
      </c>
      <c r="AL2" s="207"/>
      <c r="AM2" s="486" t="s">
        <v>33</v>
      </c>
      <c r="AN2" s="207"/>
      <c r="AO2" s="486" t="s">
        <v>34</v>
      </c>
      <c r="AP2" s="486"/>
      <c r="AQ2" s="486" t="s">
        <v>35</v>
      </c>
      <c r="AR2" s="486"/>
      <c r="AS2" s="486" t="s">
        <v>36</v>
      </c>
      <c r="AT2" s="486"/>
      <c r="AU2" s="486" t="s">
        <v>37</v>
      </c>
      <c r="AV2" s="486"/>
      <c r="AW2" s="486" t="s">
        <v>38</v>
      </c>
      <c r="AX2" s="486" t="s">
        <v>39</v>
      </c>
      <c r="AY2" s="486" t="s">
        <v>40</v>
      </c>
      <c r="AZ2" s="486" t="s">
        <v>41</v>
      </c>
      <c r="BA2" s="486" t="s">
        <v>42</v>
      </c>
      <c r="BB2" s="486" t="s">
        <v>43</v>
      </c>
      <c r="BC2" s="486" t="s">
        <v>44</v>
      </c>
      <c r="BD2" s="486" t="s">
        <v>45</v>
      </c>
      <c r="BE2" s="486" t="s">
        <v>46</v>
      </c>
      <c r="BF2" s="486" t="s">
        <v>47</v>
      </c>
      <c r="BG2" s="486" t="s">
        <v>48</v>
      </c>
      <c r="BH2" s="502" t="s">
        <v>49</v>
      </c>
      <c r="BI2" s="503" t="s">
        <v>50</v>
      </c>
      <c r="BJ2" s="311"/>
      <c r="BK2" s="311"/>
      <c r="BL2" s="486" t="s">
        <v>51</v>
      </c>
      <c r="BM2" s="486" t="s">
        <v>52</v>
      </c>
      <c r="BN2" s="486" t="s">
        <v>53</v>
      </c>
      <c r="BO2" s="486" t="s">
        <v>54</v>
      </c>
    </row>
    <row r="3" spans="2:67" ht="19.5" customHeight="1">
      <c r="B3" s="457"/>
      <c r="C3" s="207"/>
      <c r="D3" s="207"/>
      <c r="E3" s="375"/>
      <c r="F3" s="375"/>
      <c r="G3" s="375"/>
      <c r="H3" s="375"/>
      <c r="I3" s="375"/>
      <c r="J3" s="375"/>
      <c r="K3" s="375"/>
      <c r="L3" s="375"/>
      <c r="M3" s="311"/>
      <c r="N3" s="375"/>
      <c r="O3" s="375"/>
      <c r="P3" s="375"/>
      <c r="Q3" s="375"/>
      <c r="R3" s="375"/>
      <c r="S3" s="375"/>
      <c r="T3" s="375"/>
      <c r="U3" s="375"/>
      <c r="V3" s="259" t="s">
        <v>55</v>
      </c>
      <c r="W3" s="259" t="s">
        <v>56</v>
      </c>
      <c r="X3" s="486"/>
      <c r="Y3" s="486"/>
      <c r="Z3" s="207"/>
      <c r="AA3" s="486" t="s">
        <v>57</v>
      </c>
      <c r="AB3" s="486" t="s">
        <v>58</v>
      </c>
      <c r="AC3" s="486" t="s">
        <v>57</v>
      </c>
      <c r="AD3" s="486" t="s">
        <v>58</v>
      </c>
      <c r="AE3" s="486" t="s">
        <v>57</v>
      </c>
      <c r="AF3" s="486" t="s">
        <v>58</v>
      </c>
      <c r="AG3" s="486" t="s">
        <v>57</v>
      </c>
      <c r="AH3" s="486" t="s">
        <v>58</v>
      </c>
      <c r="AI3" s="486" t="s">
        <v>57</v>
      </c>
      <c r="AJ3" s="486" t="s">
        <v>58</v>
      </c>
      <c r="AK3" s="486" t="s">
        <v>57</v>
      </c>
      <c r="AL3" s="486" t="s">
        <v>58</v>
      </c>
      <c r="AM3" s="486" t="s">
        <v>59</v>
      </c>
      <c r="AN3" s="486" t="s">
        <v>60</v>
      </c>
      <c r="AO3" s="486" t="s">
        <v>61</v>
      </c>
      <c r="AP3" s="486" t="s">
        <v>60</v>
      </c>
      <c r="AQ3" s="486" t="s">
        <v>61</v>
      </c>
      <c r="AR3" s="486" t="s">
        <v>60</v>
      </c>
      <c r="AS3" s="486" t="s">
        <v>61</v>
      </c>
      <c r="AT3" s="486" t="s">
        <v>60</v>
      </c>
      <c r="AU3" s="486" t="s">
        <v>61</v>
      </c>
      <c r="AV3" s="486" t="s">
        <v>60</v>
      </c>
      <c r="AW3" s="486"/>
      <c r="AX3" s="207"/>
      <c r="AY3" s="207"/>
      <c r="AZ3" s="207"/>
      <c r="BA3" s="207"/>
      <c r="BB3" s="207"/>
      <c r="BC3" s="207"/>
      <c r="BD3" s="486"/>
      <c r="BE3" s="207"/>
      <c r="BF3" s="486"/>
      <c r="BG3" s="486"/>
      <c r="BH3" s="504"/>
      <c r="BI3" s="505" t="s">
        <v>62</v>
      </c>
      <c r="BJ3" s="505" t="s">
        <v>63</v>
      </c>
      <c r="BK3" s="505" t="s">
        <v>64</v>
      </c>
      <c r="BL3" s="207"/>
      <c r="BM3" s="207"/>
      <c r="BN3" s="207"/>
      <c r="BO3" s="207"/>
    </row>
    <row r="4" spans="1:67" s="452" customFormat="1" ht="15" customHeight="1">
      <c r="A4" s="458">
        <v>1</v>
      </c>
      <c r="B4" s="459" t="s">
        <v>65</v>
      </c>
      <c r="C4" s="207" t="s">
        <v>66</v>
      </c>
      <c r="D4" s="207" t="s">
        <v>67</v>
      </c>
      <c r="E4" s="216">
        <v>42676</v>
      </c>
      <c r="F4" s="216">
        <v>42683</v>
      </c>
      <c r="G4" s="216">
        <v>42469</v>
      </c>
      <c r="H4" s="216">
        <v>42471</v>
      </c>
      <c r="I4" s="216">
        <v>42518</v>
      </c>
      <c r="J4" s="207">
        <v>201</v>
      </c>
      <c r="K4" s="207">
        <v>14.5</v>
      </c>
      <c r="L4" s="235">
        <v>5</v>
      </c>
      <c r="M4" s="311">
        <v>72</v>
      </c>
      <c r="N4" s="207">
        <v>78</v>
      </c>
      <c r="O4" s="232">
        <v>4</v>
      </c>
      <c r="P4" s="207">
        <v>35.67</v>
      </c>
      <c r="Q4" s="207">
        <v>41.3</v>
      </c>
      <c r="R4" s="207">
        <v>34.9</v>
      </c>
      <c r="S4" s="245" t="s">
        <v>68</v>
      </c>
      <c r="T4" s="235" t="s">
        <v>68</v>
      </c>
      <c r="U4" s="233" t="s">
        <v>68</v>
      </c>
      <c r="V4" s="243" t="s">
        <v>68</v>
      </c>
      <c r="W4" s="243" t="s">
        <v>68</v>
      </c>
      <c r="X4" s="243" t="s">
        <v>68</v>
      </c>
      <c r="Y4" s="207" t="s">
        <v>69</v>
      </c>
      <c r="Z4" s="11" t="s">
        <v>67</v>
      </c>
      <c r="AA4" s="207">
        <v>0</v>
      </c>
      <c r="AB4" s="207">
        <v>1</v>
      </c>
      <c r="AC4" s="207">
        <v>60</v>
      </c>
      <c r="AD4" s="207">
        <v>4</v>
      </c>
      <c r="AE4" s="207" t="s">
        <v>68</v>
      </c>
      <c r="AF4" s="207" t="s">
        <v>68</v>
      </c>
      <c r="AG4" s="207">
        <v>0</v>
      </c>
      <c r="AH4" s="207">
        <v>1</v>
      </c>
      <c r="AI4" s="207" t="s">
        <v>68</v>
      </c>
      <c r="AJ4" s="207" t="s">
        <v>68</v>
      </c>
      <c r="AK4" s="207" t="s">
        <v>68</v>
      </c>
      <c r="AL4" s="207" t="s">
        <v>68</v>
      </c>
      <c r="AM4" s="207">
        <v>0</v>
      </c>
      <c r="AN4" s="207">
        <v>1</v>
      </c>
      <c r="AO4" s="216">
        <v>42373</v>
      </c>
      <c r="AP4" s="207">
        <v>2</v>
      </c>
      <c r="AQ4" s="216" t="s">
        <v>68</v>
      </c>
      <c r="AR4" s="207" t="s">
        <v>68</v>
      </c>
      <c r="AS4" s="207" t="s">
        <v>68</v>
      </c>
      <c r="AT4" s="207" t="s">
        <v>68</v>
      </c>
      <c r="AU4" s="207" t="s">
        <v>68</v>
      </c>
      <c r="AV4" s="207" t="s">
        <v>68</v>
      </c>
      <c r="AW4" s="207">
        <v>0</v>
      </c>
      <c r="AX4" s="8" t="s">
        <v>69</v>
      </c>
      <c r="AY4" s="11" t="s">
        <v>67</v>
      </c>
      <c r="AZ4" s="8">
        <v>5</v>
      </c>
      <c r="BA4" s="8">
        <v>1</v>
      </c>
      <c r="BB4" s="8">
        <v>5</v>
      </c>
      <c r="BC4" s="8">
        <v>3</v>
      </c>
      <c r="BD4" s="8">
        <v>1</v>
      </c>
      <c r="BE4" s="8">
        <v>0</v>
      </c>
      <c r="BF4" s="8">
        <v>1</v>
      </c>
      <c r="BG4" s="207">
        <v>34.9</v>
      </c>
      <c r="BH4" s="8" t="s">
        <v>68</v>
      </c>
      <c r="BI4" s="506">
        <v>9.713</v>
      </c>
      <c r="BJ4" s="506">
        <v>9.079</v>
      </c>
      <c r="BK4" s="506">
        <v>9.354</v>
      </c>
      <c r="BL4" s="8">
        <v>469.1</v>
      </c>
      <c r="BM4" s="8">
        <v>-1.704</v>
      </c>
      <c r="BN4" s="507">
        <v>-4.731925264012989</v>
      </c>
      <c r="BO4" s="8">
        <v>10</v>
      </c>
    </row>
    <row r="5" spans="1:67" s="452" customFormat="1" ht="15" customHeight="1">
      <c r="A5" s="458"/>
      <c r="B5" s="459" t="s">
        <v>65</v>
      </c>
      <c r="C5" s="207" t="s">
        <v>69</v>
      </c>
      <c r="D5" s="11" t="s">
        <v>70</v>
      </c>
      <c r="E5" s="216">
        <v>42671</v>
      </c>
      <c r="F5" s="216">
        <v>42676</v>
      </c>
      <c r="G5" s="216">
        <v>42469</v>
      </c>
      <c r="H5" s="216">
        <v>42472</v>
      </c>
      <c r="I5" s="216">
        <v>42519</v>
      </c>
      <c r="J5" s="207">
        <v>214</v>
      </c>
      <c r="K5" s="207">
        <v>15.5</v>
      </c>
      <c r="L5" s="235">
        <v>5</v>
      </c>
      <c r="M5" s="311">
        <v>59.4</v>
      </c>
      <c r="N5" s="207">
        <v>80</v>
      </c>
      <c r="O5" s="232">
        <v>3</v>
      </c>
      <c r="P5" s="207">
        <v>29.2</v>
      </c>
      <c r="Q5" s="207">
        <v>46.3</v>
      </c>
      <c r="R5" s="207">
        <v>43.6</v>
      </c>
      <c r="S5" s="245" t="s">
        <v>68</v>
      </c>
      <c r="T5" s="245" t="s">
        <v>68</v>
      </c>
      <c r="U5" s="243" t="s">
        <v>68</v>
      </c>
      <c r="V5" s="243" t="s">
        <v>68</v>
      </c>
      <c r="W5" s="243" t="s">
        <v>68</v>
      </c>
      <c r="X5" s="243" t="s">
        <v>68</v>
      </c>
      <c r="Y5" s="207"/>
      <c r="Z5" s="11" t="s">
        <v>70</v>
      </c>
      <c r="AA5" s="207" t="s">
        <v>68</v>
      </c>
      <c r="AB5" s="207">
        <v>1</v>
      </c>
      <c r="AC5" s="207" t="s">
        <v>68</v>
      </c>
      <c r="AD5" s="207">
        <v>2</v>
      </c>
      <c r="AE5" s="207" t="s">
        <v>68</v>
      </c>
      <c r="AF5" s="207">
        <v>3</v>
      </c>
      <c r="AG5" s="8" t="s">
        <v>68</v>
      </c>
      <c r="AH5" s="8" t="s">
        <v>68</v>
      </c>
      <c r="AI5" s="8" t="s">
        <v>68</v>
      </c>
      <c r="AJ5" s="8" t="s">
        <v>68</v>
      </c>
      <c r="AK5" s="207">
        <v>20</v>
      </c>
      <c r="AL5" s="207">
        <v>2</v>
      </c>
      <c r="AM5" s="11" t="s">
        <v>68</v>
      </c>
      <c r="AN5" s="11" t="s">
        <v>68</v>
      </c>
      <c r="AO5" s="216" t="s">
        <v>68</v>
      </c>
      <c r="AP5" s="207">
        <v>1</v>
      </c>
      <c r="AQ5" s="216" t="s">
        <v>68</v>
      </c>
      <c r="AR5" s="11" t="s">
        <v>68</v>
      </c>
      <c r="AS5" s="11" t="s">
        <v>68</v>
      </c>
      <c r="AT5" s="11" t="s">
        <v>68</v>
      </c>
      <c r="AU5" s="11" t="s">
        <v>68</v>
      </c>
      <c r="AV5" s="11" t="s">
        <v>68</v>
      </c>
      <c r="AW5" s="11" t="s">
        <v>68</v>
      </c>
      <c r="AX5" s="8"/>
      <c r="AY5" s="11" t="s">
        <v>70</v>
      </c>
      <c r="AZ5" s="8">
        <v>5</v>
      </c>
      <c r="BA5" s="8">
        <v>1</v>
      </c>
      <c r="BB5" s="8">
        <v>5</v>
      </c>
      <c r="BC5" s="8">
        <v>3</v>
      </c>
      <c r="BD5" s="8">
        <v>1</v>
      </c>
      <c r="BE5" s="8" t="s">
        <v>68</v>
      </c>
      <c r="BF5" s="8" t="s">
        <v>68</v>
      </c>
      <c r="BG5" s="207">
        <v>43.6</v>
      </c>
      <c r="BH5" s="8" t="s">
        <v>68</v>
      </c>
      <c r="BI5" s="506">
        <v>12.8</v>
      </c>
      <c r="BJ5" s="506">
        <v>12.25</v>
      </c>
      <c r="BK5" s="506">
        <v>12.7</v>
      </c>
      <c r="BL5" s="8">
        <v>629.17</v>
      </c>
      <c r="BM5" s="8">
        <v>11.19</v>
      </c>
      <c r="BN5" s="507">
        <v>7.432611705243673</v>
      </c>
      <c r="BO5" s="8">
        <v>2</v>
      </c>
    </row>
    <row r="6" spans="1:67" s="452" customFormat="1" ht="15" customHeight="1">
      <c r="A6" s="458"/>
      <c r="B6" s="459" t="s">
        <v>65</v>
      </c>
      <c r="C6" s="207" t="s">
        <v>69</v>
      </c>
      <c r="D6" s="460" t="s">
        <v>71</v>
      </c>
      <c r="E6" s="216">
        <v>42678</v>
      </c>
      <c r="F6" s="216">
        <v>42693</v>
      </c>
      <c r="G6" s="216">
        <v>42478</v>
      </c>
      <c r="H6" s="216">
        <v>42482</v>
      </c>
      <c r="I6" s="216">
        <v>42521</v>
      </c>
      <c r="J6" s="207">
        <v>211</v>
      </c>
      <c r="K6" s="207">
        <v>15.6</v>
      </c>
      <c r="L6" s="235">
        <v>5</v>
      </c>
      <c r="M6" s="311">
        <v>64.11</v>
      </c>
      <c r="N6" s="207">
        <v>74</v>
      </c>
      <c r="O6" s="232">
        <v>3</v>
      </c>
      <c r="P6" s="207">
        <v>31.7</v>
      </c>
      <c r="Q6" s="207">
        <v>35.24</v>
      </c>
      <c r="R6" s="207">
        <v>39.43</v>
      </c>
      <c r="S6" s="235">
        <v>3</v>
      </c>
      <c r="T6" s="235">
        <v>1</v>
      </c>
      <c r="U6" s="233">
        <v>7.8</v>
      </c>
      <c r="V6" s="233">
        <v>36.14</v>
      </c>
      <c r="W6" s="233">
        <v>0.9</v>
      </c>
      <c r="X6" s="233" t="s">
        <v>68</v>
      </c>
      <c r="Y6" s="207"/>
      <c r="Z6" s="207" t="s">
        <v>71</v>
      </c>
      <c r="AA6" s="207">
        <v>1.8</v>
      </c>
      <c r="AB6" s="207">
        <v>1</v>
      </c>
      <c r="AC6" s="207">
        <v>90</v>
      </c>
      <c r="AD6" s="207">
        <v>3</v>
      </c>
      <c r="AE6" s="207">
        <v>3</v>
      </c>
      <c r="AF6" s="541" t="s">
        <v>72</v>
      </c>
      <c r="AG6" s="207">
        <v>0</v>
      </c>
      <c r="AH6" s="207">
        <v>1</v>
      </c>
      <c r="AI6" s="207">
        <v>0</v>
      </c>
      <c r="AJ6" s="207">
        <v>1</v>
      </c>
      <c r="AK6" s="207">
        <v>1.8</v>
      </c>
      <c r="AL6" s="207">
        <v>1</v>
      </c>
      <c r="AM6" s="207" t="s">
        <v>68</v>
      </c>
      <c r="AN6" s="207">
        <v>1</v>
      </c>
      <c r="AO6" s="216">
        <v>42405</v>
      </c>
      <c r="AP6" s="207">
        <v>2</v>
      </c>
      <c r="AQ6" s="216">
        <v>42439</v>
      </c>
      <c r="AR6" s="207">
        <v>2</v>
      </c>
      <c r="AS6" s="207" t="s">
        <v>68</v>
      </c>
      <c r="AT6" s="207" t="s">
        <v>68</v>
      </c>
      <c r="AU6" s="207" t="s">
        <v>68</v>
      </c>
      <c r="AV6" s="207" t="s">
        <v>68</v>
      </c>
      <c r="AW6" s="11" t="s">
        <v>68</v>
      </c>
      <c r="AX6" s="8"/>
      <c r="AY6" s="8" t="s">
        <v>71</v>
      </c>
      <c r="AZ6" s="8">
        <v>5</v>
      </c>
      <c r="BA6" s="8">
        <v>1</v>
      </c>
      <c r="BB6" s="8">
        <v>5</v>
      </c>
      <c r="BC6" s="8">
        <v>3</v>
      </c>
      <c r="BD6" s="8">
        <v>2</v>
      </c>
      <c r="BE6" s="8">
        <v>0</v>
      </c>
      <c r="BF6" s="8">
        <v>1</v>
      </c>
      <c r="BG6" s="207">
        <v>39.43</v>
      </c>
      <c r="BH6" s="8" t="s">
        <v>68</v>
      </c>
      <c r="BI6" s="506">
        <v>8.62</v>
      </c>
      <c r="BJ6" s="506">
        <v>8.37</v>
      </c>
      <c r="BK6" s="506">
        <v>8.58</v>
      </c>
      <c r="BL6" s="8">
        <v>426.17</v>
      </c>
      <c r="BM6" s="8">
        <v>0.47</v>
      </c>
      <c r="BN6" s="507">
        <v>-0.9497025921946258</v>
      </c>
      <c r="BO6" s="8">
        <v>8</v>
      </c>
    </row>
    <row r="7" spans="1:67" s="452" customFormat="1" ht="15" customHeight="1">
      <c r="A7" s="458"/>
      <c r="B7" s="459" t="s">
        <v>65</v>
      </c>
      <c r="C7" s="207" t="s">
        <v>69</v>
      </c>
      <c r="D7" s="460" t="s">
        <v>73</v>
      </c>
      <c r="E7" s="216">
        <v>42668</v>
      </c>
      <c r="F7" s="216">
        <v>42677</v>
      </c>
      <c r="G7" s="216">
        <v>42471</v>
      </c>
      <c r="H7" s="216">
        <v>42474</v>
      </c>
      <c r="I7" s="216">
        <v>42521</v>
      </c>
      <c r="J7" s="207">
        <v>211</v>
      </c>
      <c r="K7" s="207">
        <v>15</v>
      </c>
      <c r="L7" s="235">
        <v>2</v>
      </c>
      <c r="M7" s="311">
        <v>85.5</v>
      </c>
      <c r="N7" s="207">
        <v>77</v>
      </c>
      <c r="O7" s="232">
        <v>3</v>
      </c>
      <c r="P7" s="207">
        <v>37.2</v>
      </c>
      <c r="Q7" s="207">
        <v>41.1</v>
      </c>
      <c r="R7" s="207">
        <v>36.5</v>
      </c>
      <c r="S7" s="235">
        <v>3</v>
      </c>
      <c r="T7" s="235">
        <v>3</v>
      </c>
      <c r="U7" s="233">
        <v>8.4</v>
      </c>
      <c r="V7" s="233">
        <v>19.1</v>
      </c>
      <c r="W7" s="233">
        <v>3</v>
      </c>
      <c r="X7" s="233">
        <v>1.81</v>
      </c>
      <c r="Y7" s="207"/>
      <c r="Z7" s="11" t="s">
        <v>73</v>
      </c>
      <c r="AA7" s="207">
        <v>0.32</v>
      </c>
      <c r="AB7" s="375" t="s">
        <v>74</v>
      </c>
      <c r="AC7" s="207">
        <v>100</v>
      </c>
      <c r="AD7" s="375" t="s">
        <v>75</v>
      </c>
      <c r="AE7" s="207">
        <v>55</v>
      </c>
      <c r="AF7" s="375" t="s">
        <v>72</v>
      </c>
      <c r="AG7" s="375" t="s">
        <v>68</v>
      </c>
      <c r="AH7" s="375" t="s">
        <v>68</v>
      </c>
      <c r="AI7" s="375" t="s">
        <v>68</v>
      </c>
      <c r="AJ7" s="375" t="s">
        <v>68</v>
      </c>
      <c r="AK7" s="207">
        <v>0</v>
      </c>
      <c r="AL7" s="207">
        <v>1</v>
      </c>
      <c r="AM7" s="207">
        <v>30</v>
      </c>
      <c r="AN7" s="207">
        <v>3</v>
      </c>
      <c r="AO7" s="216">
        <v>42704</v>
      </c>
      <c r="AP7" s="207">
        <v>2</v>
      </c>
      <c r="AQ7" s="216">
        <v>42436</v>
      </c>
      <c r="AR7" s="541" t="s">
        <v>72</v>
      </c>
      <c r="AS7" s="207">
        <v>0</v>
      </c>
      <c r="AT7" s="207">
        <v>0</v>
      </c>
      <c r="AU7" s="207" t="s">
        <v>68</v>
      </c>
      <c r="AV7" s="11" t="s">
        <v>68</v>
      </c>
      <c r="AW7" s="207">
        <v>1.5</v>
      </c>
      <c r="AX7" s="8"/>
      <c r="AY7" s="11" t="s">
        <v>73</v>
      </c>
      <c r="AZ7" s="8">
        <v>5</v>
      </c>
      <c r="BA7" s="8">
        <v>1</v>
      </c>
      <c r="BB7" s="8">
        <v>5</v>
      </c>
      <c r="BC7" s="8">
        <v>3</v>
      </c>
      <c r="BD7" s="8">
        <v>2</v>
      </c>
      <c r="BE7" s="8">
        <v>4</v>
      </c>
      <c r="BF7" s="8">
        <v>1</v>
      </c>
      <c r="BG7" s="207">
        <v>36.5</v>
      </c>
      <c r="BH7" s="8">
        <v>766</v>
      </c>
      <c r="BI7" s="506">
        <v>11.67</v>
      </c>
      <c r="BJ7" s="506">
        <v>11.8</v>
      </c>
      <c r="BK7" s="506">
        <v>11.96</v>
      </c>
      <c r="BL7" s="8">
        <v>590.5</v>
      </c>
      <c r="BM7" s="8">
        <v>3.687</v>
      </c>
      <c r="BN7" s="507">
        <v>2.0729729010983164</v>
      </c>
      <c r="BO7" s="8">
        <v>4</v>
      </c>
    </row>
    <row r="8" spans="1:67" s="452" customFormat="1" ht="15" customHeight="1">
      <c r="A8" s="458"/>
      <c r="B8" s="459" t="s">
        <v>65</v>
      </c>
      <c r="C8" s="207" t="s">
        <v>69</v>
      </c>
      <c r="D8" s="11" t="s">
        <v>76</v>
      </c>
      <c r="E8" s="216">
        <v>42669</v>
      </c>
      <c r="F8" s="216">
        <v>42676</v>
      </c>
      <c r="G8" s="216">
        <v>42473</v>
      </c>
      <c r="H8" s="216">
        <v>42475</v>
      </c>
      <c r="I8" s="216">
        <v>42526</v>
      </c>
      <c r="J8" s="207">
        <v>223</v>
      </c>
      <c r="K8" s="207">
        <v>14.87</v>
      </c>
      <c r="L8" s="235">
        <v>5</v>
      </c>
      <c r="M8" s="311">
        <v>70.8</v>
      </c>
      <c r="N8" s="207">
        <v>78</v>
      </c>
      <c r="O8" s="232">
        <v>3</v>
      </c>
      <c r="P8" s="207">
        <v>28.2</v>
      </c>
      <c r="Q8" s="207">
        <v>49</v>
      </c>
      <c r="R8" s="207">
        <v>40.3</v>
      </c>
      <c r="S8" s="235">
        <v>5</v>
      </c>
      <c r="T8" s="235">
        <v>1</v>
      </c>
      <c r="U8" s="233">
        <v>8.48</v>
      </c>
      <c r="V8" s="233">
        <v>18.7</v>
      </c>
      <c r="W8" s="233">
        <v>2.53</v>
      </c>
      <c r="X8" s="233">
        <v>1.9</v>
      </c>
      <c r="Y8" s="207"/>
      <c r="Z8" s="11" t="s">
        <v>76</v>
      </c>
      <c r="AA8" s="207">
        <v>0.15</v>
      </c>
      <c r="AB8" s="207">
        <v>2</v>
      </c>
      <c r="AC8" s="207" t="s">
        <v>68</v>
      </c>
      <c r="AD8" s="207">
        <v>3</v>
      </c>
      <c r="AE8" s="207" t="s">
        <v>68</v>
      </c>
      <c r="AF8" s="207">
        <v>2</v>
      </c>
      <c r="AG8" s="207" t="s">
        <v>68</v>
      </c>
      <c r="AH8" s="207" t="s">
        <v>68</v>
      </c>
      <c r="AI8" s="207" t="s">
        <v>68</v>
      </c>
      <c r="AJ8" s="207" t="s">
        <v>68</v>
      </c>
      <c r="AK8" s="207" t="s">
        <v>68</v>
      </c>
      <c r="AL8" s="207">
        <v>1</v>
      </c>
      <c r="AM8" s="207">
        <v>20</v>
      </c>
      <c r="AN8" s="207">
        <v>4</v>
      </c>
      <c r="AO8" s="216">
        <v>42728</v>
      </c>
      <c r="AP8" s="207" t="s">
        <v>77</v>
      </c>
      <c r="AQ8" s="216">
        <v>42396</v>
      </c>
      <c r="AR8" s="207">
        <v>2</v>
      </c>
      <c r="AS8" s="207" t="s">
        <v>68</v>
      </c>
      <c r="AT8" s="207" t="s">
        <v>68</v>
      </c>
      <c r="AU8" s="11" t="s">
        <v>68</v>
      </c>
      <c r="AV8" s="11" t="s">
        <v>68</v>
      </c>
      <c r="AW8" s="207">
        <v>1</v>
      </c>
      <c r="AX8" s="8"/>
      <c r="AY8" s="11" t="s">
        <v>76</v>
      </c>
      <c r="AZ8" s="8">
        <v>5</v>
      </c>
      <c r="BA8" s="8">
        <v>1</v>
      </c>
      <c r="BB8" s="8">
        <v>5</v>
      </c>
      <c r="BC8" s="8">
        <v>1</v>
      </c>
      <c r="BD8" s="8">
        <v>1</v>
      </c>
      <c r="BE8" s="8">
        <v>6</v>
      </c>
      <c r="BF8" s="8">
        <v>3</v>
      </c>
      <c r="BG8" s="207">
        <v>40.3</v>
      </c>
      <c r="BH8" s="11" t="s">
        <v>68</v>
      </c>
      <c r="BI8" s="506">
        <v>11.2</v>
      </c>
      <c r="BJ8" s="506">
        <v>10.3</v>
      </c>
      <c r="BK8" s="506">
        <v>10.55</v>
      </c>
      <c r="BL8" s="8">
        <v>534</v>
      </c>
      <c r="BM8" s="8">
        <v>4.2</v>
      </c>
      <c r="BN8" s="507">
        <v>-0.8002286367533501</v>
      </c>
      <c r="BO8" s="8">
        <v>8</v>
      </c>
    </row>
    <row r="9" spans="1:67" s="452" customFormat="1" ht="15" customHeight="1">
      <c r="A9" s="458"/>
      <c r="B9" s="459" t="s">
        <v>65</v>
      </c>
      <c r="C9" s="207" t="s">
        <v>69</v>
      </c>
      <c r="D9" s="11" t="s">
        <v>78</v>
      </c>
      <c r="E9" s="216">
        <v>42681</v>
      </c>
      <c r="F9" s="216">
        <v>42689</v>
      </c>
      <c r="G9" s="216">
        <v>42470</v>
      </c>
      <c r="H9" s="216">
        <v>42473</v>
      </c>
      <c r="I9" s="216">
        <v>42518</v>
      </c>
      <c r="J9" s="207">
        <v>202</v>
      </c>
      <c r="K9" s="207">
        <v>15.4</v>
      </c>
      <c r="L9" s="235">
        <v>5</v>
      </c>
      <c r="M9" s="311">
        <v>66.8</v>
      </c>
      <c r="N9" s="207">
        <v>81</v>
      </c>
      <c r="O9" s="232">
        <v>3</v>
      </c>
      <c r="P9" s="207">
        <v>27.8</v>
      </c>
      <c r="Q9" s="207">
        <v>39.8</v>
      </c>
      <c r="R9" s="207">
        <v>42.3</v>
      </c>
      <c r="S9" s="235">
        <v>1</v>
      </c>
      <c r="T9" s="235">
        <v>1</v>
      </c>
      <c r="U9" s="233">
        <v>7.8</v>
      </c>
      <c r="V9" s="233">
        <v>17.4</v>
      </c>
      <c r="W9" s="233">
        <v>1.6</v>
      </c>
      <c r="X9" s="233" t="s">
        <v>68</v>
      </c>
      <c r="Y9" s="207"/>
      <c r="Z9" s="11" t="s">
        <v>78</v>
      </c>
      <c r="AA9" s="207">
        <v>5</v>
      </c>
      <c r="AB9" s="207">
        <v>2</v>
      </c>
      <c r="AC9" s="207" t="s">
        <v>68</v>
      </c>
      <c r="AD9" s="207">
        <v>2</v>
      </c>
      <c r="AE9" s="207" t="s">
        <v>68</v>
      </c>
      <c r="AF9" s="207" t="s">
        <v>68</v>
      </c>
      <c r="AG9" s="207" t="s">
        <v>68</v>
      </c>
      <c r="AH9" s="207" t="s">
        <v>68</v>
      </c>
      <c r="AI9" s="207" t="s">
        <v>68</v>
      </c>
      <c r="AJ9" s="207" t="s">
        <v>68</v>
      </c>
      <c r="AK9" s="207" t="s">
        <v>68</v>
      </c>
      <c r="AL9" s="207" t="s">
        <v>68</v>
      </c>
      <c r="AM9" s="207">
        <v>20</v>
      </c>
      <c r="AN9" s="207">
        <v>3</v>
      </c>
      <c r="AO9" s="216" t="s">
        <v>68</v>
      </c>
      <c r="AP9" s="207">
        <v>1</v>
      </c>
      <c r="AQ9" s="216" t="s">
        <v>68</v>
      </c>
      <c r="AR9" s="207">
        <v>2</v>
      </c>
      <c r="AS9" s="207" t="s">
        <v>68</v>
      </c>
      <c r="AT9" s="207">
        <v>2</v>
      </c>
      <c r="AU9" s="207" t="s">
        <v>68</v>
      </c>
      <c r="AV9" s="207">
        <v>1</v>
      </c>
      <c r="AW9" s="207">
        <v>1</v>
      </c>
      <c r="AX9" s="8"/>
      <c r="AY9" s="11" t="s">
        <v>78</v>
      </c>
      <c r="AZ9" s="8">
        <v>5</v>
      </c>
      <c r="BA9" s="8">
        <v>1</v>
      </c>
      <c r="BB9" s="8">
        <v>5</v>
      </c>
      <c r="BC9" s="8">
        <v>1</v>
      </c>
      <c r="BD9" s="8">
        <v>1</v>
      </c>
      <c r="BE9" s="11">
        <v>0</v>
      </c>
      <c r="BF9" s="8">
        <v>1</v>
      </c>
      <c r="BG9" s="207">
        <v>42.3</v>
      </c>
      <c r="BH9" s="8">
        <v>753</v>
      </c>
      <c r="BI9" s="506">
        <v>8.56</v>
      </c>
      <c r="BJ9" s="506">
        <v>8.49</v>
      </c>
      <c r="BK9" s="506">
        <v>9.32</v>
      </c>
      <c r="BL9" s="8">
        <v>439.5</v>
      </c>
      <c r="BM9" s="8">
        <v>6.9</v>
      </c>
      <c r="BN9" s="507">
        <v>1.420076329102684</v>
      </c>
      <c r="BO9" s="8">
        <v>8</v>
      </c>
    </row>
    <row r="10" spans="1:67" s="452" customFormat="1" ht="15" customHeight="1">
      <c r="A10" s="458"/>
      <c r="B10" s="459" t="s">
        <v>65</v>
      </c>
      <c r="C10" s="207" t="s">
        <v>69</v>
      </c>
      <c r="D10" s="11" t="s">
        <v>79</v>
      </c>
      <c r="E10" s="216">
        <v>42671</v>
      </c>
      <c r="F10" s="216">
        <v>42676</v>
      </c>
      <c r="G10" s="216">
        <v>42472</v>
      </c>
      <c r="H10" s="216">
        <v>42475</v>
      </c>
      <c r="I10" s="216">
        <v>42522</v>
      </c>
      <c r="J10" s="207">
        <v>217</v>
      </c>
      <c r="K10" s="207">
        <v>13.5</v>
      </c>
      <c r="L10" s="235">
        <v>3</v>
      </c>
      <c r="M10" s="311">
        <v>54.5</v>
      </c>
      <c r="N10" s="207">
        <v>81</v>
      </c>
      <c r="O10" s="232">
        <v>3</v>
      </c>
      <c r="P10" s="207">
        <v>27.3</v>
      </c>
      <c r="Q10" s="207">
        <v>39.7</v>
      </c>
      <c r="R10" s="207">
        <v>33.6</v>
      </c>
      <c r="S10" s="235">
        <v>3</v>
      </c>
      <c r="T10" s="235">
        <v>1</v>
      </c>
      <c r="U10" s="243" t="s">
        <v>68</v>
      </c>
      <c r="V10" s="243" t="s">
        <v>68</v>
      </c>
      <c r="W10" s="243" t="s">
        <v>68</v>
      </c>
      <c r="X10" s="243" t="s">
        <v>68</v>
      </c>
      <c r="Y10" s="207"/>
      <c r="Z10" s="11" t="s">
        <v>79</v>
      </c>
      <c r="AA10" s="207">
        <v>2</v>
      </c>
      <c r="AB10" s="207">
        <v>2</v>
      </c>
      <c r="AC10" s="207">
        <v>30</v>
      </c>
      <c r="AD10" s="207">
        <v>2</v>
      </c>
      <c r="AE10" s="207">
        <v>5.1</v>
      </c>
      <c r="AF10" s="207">
        <v>3</v>
      </c>
      <c r="AG10" s="207">
        <v>60</v>
      </c>
      <c r="AH10" s="207">
        <v>3</v>
      </c>
      <c r="AI10" s="207" t="s">
        <v>68</v>
      </c>
      <c r="AJ10" s="207" t="s">
        <v>68</v>
      </c>
      <c r="AK10" s="207">
        <v>35</v>
      </c>
      <c r="AL10" s="207">
        <v>4</v>
      </c>
      <c r="AM10" s="207">
        <v>25</v>
      </c>
      <c r="AN10" s="207">
        <v>2</v>
      </c>
      <c r="AO10" s="216" t="s">
        <v>68</v>
      </c>
      <c r="AP10" s="8" t="s">
        <v>68</v>
      </c>
      <c r="AQ10" s="216" t="s">
        <v>68</v>
      </c>
      <c r="AR10" s="207">
        <v>2</v>
      </c>
      <c r="AS10" s="11" t="s">
        <v>68</v>
      </c>
      <c r="AT10" s="11" t="s">
        <v>68</v>
      </c>
      <c r="AU10" s="11" t="s">
        <v>68</v>
      </c>
      <c r="AV10" s="11" t="s">
        <v>68</v>
      </c>
      <c r="AW10" s="11" t="s">
        <v>68</v>
      </c>
      <c r="AX10" s="8"/>
      <c r="AY10" s="11" t="s">
        <v>79</v>
      </c>
      <c r="AZ10" s="8">
        <v>5</v>
      </c>
      <c r="BA10" s="8">
        <v>1</v>
      </c>
      <c r="BB10" s="8">
        <v>5</v>
      </c>
      <c r="BC10" s="8">
        <v>3</v>
      </c>
      <c r="BD10" s="8">
        <v>1</v>
      </c>
      <c r="BE10" s="8" t="s">
        <v>68</v>
      </c>
      <c r="BF10" s="424" t="s">
        <v>68</v>
      </c>
      <c r="BG10" s="207">
        <v>33.6</v>
      </c>
      <c r="BH10" s="8" t="s">
        <v>68</v>
      </c>
      <c r="BI10" s="506">
        <v>7.81</v>
      </c>
      <c r="BJ10" s="506">
        <v>7.62</v>
      </c>
      <c r="BK10" s="506">
        <v>7.08</v>
      </c>
      <c r="BL10" s="8">
        <v>375.17</v>
      </c>
      <c r="BM10" s="8">
        <v>2.55</v>
      </c>
      <c r="BN10" s="507">
        <v>0.06257488469809554</v>
      </c>
      <c r="BO10" s="8">
        <v>8</v>
      </c>
    </row>
    <row r="11" spans="1:67" s="452" customFormat="1" ht="15" customHeight="1">
      <c r="A11" s="458"/>
      <c r="B11" s="459" t="s">
        <v>65</v>
      </c>
      <c r="C11" s="207" t="s">
        <v>69</v>
      </c>
      <c r="D11" s="11" t="s">
        <v>80</v>
      </c>
      <c r="E11" s="216">
        <v>42676</v>
      </c>
      <c r="F11" s="216">
        <v>42686</v>
      </c>
      <c r="G11" s="216">
        <v>42472</v>
      </c>
      <c r="H11" s="216">
        <v>42476</v>
      </c>
      <c r="I11" s="216">
        <v>42520</v>
      </c>
      <c r="J11" s="207">
        <v>209</v>
      </c>
      <c r="K11" s="207">
        <v>11.6</v>
      </c>
      <c r="L11" s="235">
        <v>3</v>
      </c>
      <c r="M11" s="311">
        <v>63</v>
      </c>
      <c r="N11" s="207">
        <v>83.8</v>
      </c>
      <c r="O11" s="232">
        <v>2</v>
      </c>
      <c r="P11" s="207">
        <v>34.4</v>
      </c>
      <c r="Q11" s="207">
        <v>40.8</v>
      </c>
      <c r="R11" s="207">
        <v>39.7</v>
      </c>
      <c r="S11" s="235">
        <v>5</v>
      </c>
      <c r="T11" s="235">
        <v>3</v>
      </c>
      <c r="U11" s="233">
        <v>9.6</v>
      </c>
      <c r="V11" s="233">
        <v>20.1</v>
      </c>
      <c r="W11" s="233">
        <v>1.4</v>
      </c>
      <c r="X11" s="233">
        <v>3</v>
      </c>
      <c r="Y11" s="207"/>
      <c r="Z11" s="11" t="s">
        <v>80</v>
      </c>
      <c r="AA11" s="207">
        <v>5</v>
      </c>
      <c r="AB11" s="207">
        <v>1</v>
      </c>
      <c r="AC11" s="207" t="s">
        <v>68</v>
      </c>
      <c r="AD11" s="207">
        <v>2</v>
      </c>
      <c r="AE11" s="207" t="s">
        <v>68</v>
      </c>
      <c r="AF11" s="207">
        <v>1</v>
      </c>
      <c r="AG11" s="207">
        <v>0</v>
      </c>
      <c r="AH11" s="207" t="s">
        <v>68</v>
      </c>
      <c r="AI11" s="207" t="s">
        <v>68</v>
      </c>
      <c r="AJ11" s="207">
        <v>3</v>
      </c>
      <c r="AK11" s="207">
        <v>85</v>
      </c>
      <c r="AL11" s="207">
        <v>3</v>
      </c>
      <c r="AM11" s="207">
        <v>45</v>
      </c>
      <c r="AN11" s="207">
        <v>3</v>
      </c>
      <c r="AO11" s="216">
        <v>42727</v>
      </c>
      <c r="AP11" s="207">
        <v>2</v>
      </c>
      <c r="AQ11" s="216">
        <v>42418</v>
      </c>
      <c r="AR11" s="207">
        <v>3</v>
      </c>
      <c r="AS11" s="207" t="s">
        <v>68</v>
      </c>
      <c r="AT11" s="207" t="s">
        <v>68</v>
      </c>
      <c r="AU11" s="207" t="s">
        <v>68</v>
      </c>
      <c r="AV11" s="207" t="s">
        <v>68</v>
      </c>
      <c r="AW11" s="207">
        <v>1</v>
      </c>
      <c r="AX11" s="8"/>
      <c r="AY11" s="11" t="s">
        <v>80</v>
      </c>
      <c r="AZ11" s="8">
        <v>1</v>
      </c>
      <c r="BA11" s="8">
        <v>1</v>
      </c>
      <c r="BB11" s="8">
        <v>5</v>
      </c>
      <c r="BC11" s="8" t="s">
        <v>68</v>
      </c>
      <c r="BD11" s="8">
        <v>4</v>
      </c>
      <c r="BE11" s="8">
        <v>0</v>
      </c>
      <c r="BF11" s="8">
        <v>1</v>
      </c>
      <c r="BG11" s="207">
        <v>39.7</v>
      </c>
      <c r="BH11" s="8">
        <v>751.5</v>
      </c>
      <c r="BI11" s="506">
        <v>11.47</v>
      </c>
      <c r="BJ11" s="506">
        <v>11.51</v>
      </c>
      <c r="BK11" s="506">
        <v>10.93</v>
      </c>
      <c r="BL11" s="8">
        <v>565.1</v>
      </c>
      <c r="BM11" s="8">
        <v>5.32</v>
      </c>
      <c r="BN11" s="507">
        <v>1.623615113163362</v>
      </c>
      <c r="BO11" s="8">
        <v>7</v>
      </c>
    </row>
    <row r="12" spans="1:67" s="452" customFormat="1" ht="15" customHeight="1">
      <c r="A12" s="458"/>
      <c r="B12" s="459" t="s">
        <v>65</v>
      </c>
      <c r="C12" s="207" t="s">
        <v>69</v>
      </c>
      <c r="D12" s="11" t="s">
        <v>81</v>
      </c>
      <c r="E12" s="216">
        <v>42670</v>
      </c>
      <c r="F12" s="216">
        <v>42677</v>
      </c>
      <c r="G12" s="216">
        <v>42464</v>
      </c>
      <c r="H12" s="216">
        <v>42468</v>
      </c>
      <c r="I12" s="216">
        <v>42515</v>
      </c>
      <c r="J12" s="207">
        <v>211</v>
      </c>
      <c r="K12" s="207">
        <v>14.22</v>
      </c>
      <c r="L12" s="235">
        <v>5</v>
      </c>
      <c r="M12" s="311">
        <v>64.74</v>
      </c>
      <c r="N12" s="207">
        <v>85</v>
      </c>
      <c r="O12" s="232">
        <v>3</v>
      </c>
      <c r="P12" s="207">
        <v>30.29</v>
      </c>
      <c r="Q12" s="207">
        <v>33.7</v>
      </c>
      <c r="R12" s="207">
        <v>35.6</v>
      </c>
      <c r="S12" s="235">
        <v>5</v>
      </c>
      <c r="T12" s="235">
        <v>1</v>
      </c>
      <c r="U12" s="233">
        <v>8.24</v>
      </c>
      <c r="V12" s="233">
        <v>17.5</v>
      </c>
      <c r="W12" s="233">
        <v>3</v>
      </c>
      <c r="X12" s="233">
        <v>2.13</v>
      </c>
      <c r="Y12" s="207"/>
      <c r="Z12" s="11" t="s">
        <v>81</v>
      </c>
      <c r="AA12" s="207">
        <v>14.6</v>
      </c>
      <c r="AB12" s="207">
        <v>3</v>
      </c>
      <c r="AC12" s="207">
        <v>0</v>
      </c>
      <c r="AD12" s="207">
        <v>1</v>
      </c>
      <c r="AE12" s="207" t="s">
        <v>68</v>
      </c>
      <c r="AF12" s="207" t="s">
        <v>68</v>
      </c>
      <c r="AG12" s="207">
        <v>0</v>
      </c>
      <c r="AH12" s="207">
        <v>1</v>
      </c>
      <c r="AI12" s="207">
        <v>55</v>
      </c>
      <c r="AJ12" s="207">
        <v>4</v>
      </c>
      <c r="AK12" s="207" t="s">
        <v>68</v>
      </c>
      <c r="AL12" s="207" t="s">
        <v>68</v>
      </c>
      <c r="AM12" s="207">
        <v>25</v>
      </c>
      <c r="AN12" s="207">
        <v>3</v>
      </c>
      <c r="AO12" s="216">
        <v>42732</v>
      </c>
      <c r="AP12" s="207">
        <v>1</v>
      </c>
      <c r="AQ12" s="216">
        <v>42402</v>
      </c>
      <c r="AR12" s="207">
        <v>2</v>
      </c>
      <c r="AS12" s="207" t="s">
        <v>68</v>
      </c>
      <c r="AT12" s="207" t="s">
        <v>68</v>
      </c>
      <c r="AU12" s="207" t="s">
        <v>68</v>
      </c>
      <c r="AV12" s="207" t="s">
        <v>68</v>
      </c>
      <c r="AW12" s="207">
        <v>1</v>
      </c>
      <c r="AX12" s="8"/>
      <c r="AY12" s="11" t="s">
        <v>81</v>
      </c>
      <c r="AZ12" s="8">
        <v>5</v>
      </c>
      <c r="BA12" s="8">
        <v>1</v>
      </c>
      <c r="BB12" s="8">
        <v>5</v>
      </c>
      <c r="BC12" s="8">
        <v>3</v>
      </c>
      <c r="BD12" s="8">
        <v>2</v>
      </c>
      <c r="BE12" s="8">
        <v>0</v>
      </c>
      <c r="BF12" s="8">
        <v>1</v>
      </c>
      <c r="BG12" s="207">
        <v>35.6</v>
      </c>
      <c r="BH12" s="8">
        <v>694</v>
      </c>
      <c r="BI12" s="506">
        <v>7.33</v>
      </c>
      <c r="BJ12" s="506">
        <v>7.4</v>
      </c>
      <c r="BK12" s="506">
        <v>7.08</v>
      </c>
      <c r="BL12" s="8">
        <v>363.62</v>
      </c>
      <c r="BM12" s="8">
        <v>3.22</v>
      </c>
      <c r="BN12" s="507">
        <v>1.2578346907037663</v>
      </c>
      <c r="BO12" s="8">
        <v>9</v>
      </c>
    </row>
    <row r="13" spans="1:67" s="452" customFormat="1" ht="15" customHeight="1">
      <c r="A13" s="458"/>
      <c r="B13" s="459" t="s">
        <v>65</v>
      </c>
      <c r="C13" s="207" t="s">
        <v>69</v>
      </c>
      <c r="D13" s="11" t="s">
        <v>82</v>
      </c>
      <c r="E13" s="216">
        <v>42680</v>
      </c>
      <c r="F13" s="216">
        <v>42690</v>
      </c>
      <c r="G13" s="216">
        <v>42477</v>
      </c>
      <c r="H13" s="216">
        <v>42479</v>
      </c>
      <c r="I13" s="216">
        <v>42522</v>
      </c>
      <c r="J13" s="207">
        <v>209</v>
      </c>
      <c r="K13" s="207">
        <v>12.4</v>
      </c>
      <c r="L13" s="235">
        <v>3</v>
      </c>
      <c r="M13" s="311">
        <v>49.5</v>
      </c>
      <c r="N13" s="207">
        <v>75.4</v>
      </c>
      <c r="O13" s="232">
        <v>2</v>
      </c>
      <c r="P13" s="207">
        <v>29.2</v>
      </c>
      <c r="Q13" s="207">
        <v>42.6</v>
      </c>
      <c r="R13" s="207">
        <v>39.54</v>
      </c>
      <c r="S13" s="235">
        <v>1</v>
      </c>
      <c r="T13" s="235">
        <v>1</v>
      </c>
      <c r="U13" s="233">
        <v>8.77</v>
      </c>
      <c r="V13" s="233">
        <v>17.5</v>
      </c>
      <c r="W13" s="233">
        <v>2.6</v>
      </c>
      <c r="X13" s="233" t="s">
        <v>68</v>
      </c>
      <c r="Y13" s="207"/>
      <c r="Z13" s="11" t="s">
        <v>82</v>
      </c>
      <c r="AA13" s="207">
        <v>31</v>
      </c>
      <c r="AB13" s="375" t="s">
        <v>74</v>
      </c>
      <c r="AC13" s="207">
        <v>80</v>
      </c>
      <c r="AD13" s="207">
        <v>3</v>
      </c>
      <c r="AE13" s="207" t="s">
        <v>83</v>
      </c>
      <c r="AF13" s="207">
        <v>1</v>
      </c>
      <c r="AG13" s="207" t="s">
        <v>68</v>
      </c>
      <c r="AH13" s="207">
        <v>3</v>
      </c>
      <c r="AI13" s="207" t="s">
        <v>83</v>
      </c>
      <c r="AJ13" s="207" t="s">
        <v>83</v>
      </c>
      <c r="AK13" s="207" t="s">
        <v>83</v>
      </c>
      <c r="AL13" s="207" t="s">
        <v>83</v>
      </c>
      <c r="AM13" s="207" t="s">
        <v>83</v>
      </c>
      <c r="AN13" s="207" t="s">
        <v>83</v>
      </c>
      <c r="AO13" s="216">
        <v>42724</v>
      </c>
      <c r="AP13" s="207">
        <v>2</v>
      </c>
      <c r="AQ13" s="216">
        <v>42420</v>
      </c>
      <c r="AR13" s="207">
        <v>2</v>
      </c>
      <c r="AS13" s="207" t="s">
        <v>68</v>
      </c>
      <c r="AT13" s="207" t="s">
        <v>68</v>
      </c>
      <c r="AU13" s="207" t="s">
        <v>68</v>
      </c>
      <c r="AV13" s="207" t="s">
        <v>68</v>
      </c>
      <c r="AW13" s="207" t="s">
        <v>68</v>
      </c>
      <c r="AX13" s="8"/>
      <c r="AY13" s="11" t="s">
        <v>82</v>
      </c>
      <c r="AZ13" s="8">
        <v>5</v>
      </c>
      <c r="BA13" s="8">
        <v>5</v>
      </c>
      <c r="BB13" s="8">
        <v>5</v>
      </c>
      <c r="BC13" s="8" t="s">
        <v>68</v>
      </c>
      <c r="BD13" s="8">
        <v>2</v>
      </c>
      <c r="BE13" s="11" t="s">
        <v>68</v>
      </c>
      <c r="BF13" s="8">
        <v>1</v>
      </c>
      <c r="BG13" s="207">
        <v>39.54</v>
      </c>
      <c r="BH13" s="8">
        <v>798.5</v>
      </c>
      <c r="BI13" s="506">
        <v>10.58</v>
      </c>
      <c r="BJ13" s="506">
        <v>10.21</v>
      </c>
      <c r="BK13" s="506">
        <v>10.33</v>
      </c>
      <c r="BL13" s="8">
        <v>518.8</v>
      </c>
      <c r="BM13" s="8">
        <v>10.09</v>
      </c>
      <c r="BN13" s="507">
        <v>1.4164987519172243</v>
      </c>
      <c r="BO13" s="8">
        <v>6</v>
      </c>
    </row>
    <row r="14" spans="1:67" s="452" customFormat="1" ht="15" customHeight="1">
      <c r="A14" s="458"/>
      <c r="B14" s="459" t="s">
        <v>65</v>
      </c>
      <c r="C14" s="207" t="s">
        <v>69</v>
      </c>
      <c r="D14" s="11" t="s">
        <v>84</v>
      </c>
      <c r="E14" s="216">
        <v>42678</v>
      </c>
      <c r="F14" s="216">
        <v>42684</v>
      </c>
      <c r="G14" s="216">
        <v>42468</v>
      </c>
      <c r="H14" s="216">
        <v>42471</v>
      </c>
      <c r="I14" s="216">
        <v>42520</v>
      </c>
      <c r="J14" s="207">
        <v>207</v>
      </c>
      <c r="K14" s="207">
        <v>15.4</v>
      </c>
      <c r="L14" s="235">
        <v>3</v>
      </c>
      <c r="M14" s="311">
        <v>49.6</v>
      </c>
      <c r="N14" s="207">
        <v>73.1</v>
      </c>
      <c r="O14" s="232">
        <v>2</v>
      </c>
      <c r="P14" s="207">
        <v>30.4</v>
      </c>
      <c r="Q14" s="207">
        <v>30.4</v>
      </c>
      <c r="R14" s="207">
        <v>37.2</v>
      </c>
      <c r="S14" s="235">
        <v>5</v>
      </c>
      <c r="T14" s="235">
        <v>3</v>
      </c>
      <c r="U14" s="233">
        <v>7.46</v>
      </c>
      <c r="V14" s="233">
        <v>15.2</v>
      </c>
      <c r="W14" s="233">
        <v>2.5</v>
      </c>
      <c r="X14" s="233">
        <v>2</v>
      </c>
      <c r="Y14" s="207"/>
      <c r="Z14" s="11" t="s">
        <v>84</v>
      </c>
      <c r="AA14" s="207">
        <v>8</v>
      </c>
      <c r="AB14" s="207">
        <v>2</v>
      </c>
      <c r="AC14" s="207">
        <v>65</v>
      </c>
      <c r="AD14" s="207">
        <v>3</v>
      </c>
      <c r="AE14" s="207">
        <v>10</v>
      </c>
      <c r="AF14" s="207">
        <v>2</v>
      </c>
      <c r="AG14" s="207">
        <v>0</v>
      </c>
      <c r="AH14" s="207">
        <v>1</v>
      </c>
      <c r="AI14" s="207" t="s">
        <v>68</v>
      </c>
      <c r="AJ14" s="207" t="s">
        <v>68</v>
      </c>
      <c r="AK14" s="207">
        <v>60</v>
      </c>
      <c r="AL14" s="207">
        <v>5</v>
      </c>
      <c r="AM14" s="207">
        <v>0</v>
      </c>
      <c r="AN14" s="207">
        <v>0</v>
      </c>
      <c r="AO14" s="216">
        <v>42402</v>
      </c>
      <c r="AP14" s="207">
        <v>2</v>
      </c>
      <c r="AQ14" s="216">
        <v>42441</v>
      </c>
      <c r="AR14" s="207">
        <v>2</v>
      </c>
      <c r="AS14" s="216">
        <v>42420</v>
      </c>
      <c r="AT14" s="207">
        <v>1</v>
      </c>
      <c r="AU14" s="216">
        <v>42505</v>
      </c>
      <c r="AV14" s="207">
        <v>5</v>
      </c>
      <c r="AW14" s="207">
        <v>3</v>
      </c>
      <c r="AX14" s="8"/>
      <c r="AY14" s="11" t="s">
        <v>84</v>
      </c>
      <c r="AZ14" s="8">
        <v>5</v>
      </c>
      <c r="BA14" s="8">
        <v>1</v>
      </c>
      <c r="BB14" s="8">
        <v>5</v>
      </c>
      <c r="BC14" s="8">
        <v>1</v>
      </c>
      <c r="BD14" s="8">
        <v>3</v>
      </c>
      <c r="BE14" s="8">
        <v>1.4</v>
      </c>
      <c r="BF14" s="8">
        <v>1</v>
      </c>
      <c r="BG14" s="207">
        <v>37.2</v>
      </c>
      <c r="BH14" s="8" t="s">
        <v>68</v>
      </c>
      <c r="BI14" s="506">
        <v>8.43</v>
      </c>
      <c r="BJ14" s="506">
        <v>7.82</v>
      </c>
      <c r="BK14" s="506">
        <v>7.63</v>
      </c>
      <c r="BL14" s="8">
        <v>398</v>
      </c>
      <c r="BM14" s="8">
        <v>0.1</v>
      </c>
      <c r="BN14" s="507">
        <v>-3.768180634601798</v>
      </c>
      <c r="BO14" s="8">
        <v>10</v>
      </c>
    </row>
    <row r="15" spans="1:67" s="452" customFormat="1" ht="15" customHeight="1">
      <c r="A15" s="458"/>
      <c r="B15" s="459" t="s">
        <v>65</v>
      </c>
      <c r="C15" s="207" t="s">
        <v>69</v>
      </c>
      <c r="D15" s="11" t="s">
        <v>85</v>
      </c>
      <c r="E15" s="216">
        <v>42678</v>
      </c>
      <c r="F15" s="216">
        <v>42684</v>
      </c>
      <c r="G15" s="216">
        <v>42464</v>
      </c>
      <c r="H15" s="216">
        <v>42466</v>
      </c>
      <c r="I15" s="216">
        <v>42517</v>
      </c>
      <c r="J15" s="207">
        <v>200</v>
      </c>
      <c r="K15" s="207">
        <v>12.5</v>
      </c>
      <c r="L15" s="235">
        <v>5</v>
      </c>
      <c r="M15" s="311" t="s">
        <v>68</v>
      </c>
      <c r="N15" s="207">
        <v>74.7</v>
      </c>
      <c r="O15" s="232" t="s">
        <v>72</v>
      </c>
      <c r="P15" s="218">
        <v>28.9</v>
      </c>
      <c r="Q15" s="218">
        <v>40</v>
      </c>
      <c r="R15" s="188" t="s">
        <v>86</v>
      </c>
      <c r="S15" s="235" t="s">
        <v>87</v>
      </c>
      <c r="T15" s="235" t="s">
        <v>88</v>
      </c>
      <c r="U15" s="307" t="s">
        <v>68</v>
      </c>
      <c r="V15" s="307" t="s">
        <v>68</v>
      </c>
      <c r="W15" s="307" t="s">
        <v>68</v>
      </c>
      <c r="X15" s="307" t="s">
        <v>68</v>
      </c>
      <c r="Y15" s="207"/>
      <c r="Z15" s="11" t="s">
        <v>85</v>
      </c>
      <c r="AA15" s="207">
        <v>10</v>
      </c>
      <c r="AB15" s="207">
        <v>2</v>
      </c>
      <c r="AC15" s="207" t="s">
        <v>68</v>
      </c>
      <c r="AD15" s="207" t="s">
        <v>68</v>
      </c>
      <c r="AE15" s="207" t="s">
        <v>68</v>
      </c>
      <c r="AF15" s="207" t="s">
        <v>68</v>
      </c>
      <c r="AG15" s="207" t="s">
        <v>68</v>
      </c>
      <c r="AH15" s="207" t="s">
        <v>68</v>
      </c>
      <c r="AI15" s="207" t="s">
        <v>68</v>
      </c>
      <c r="AJ15" s="207" t="s">
        <v>68</v>
      </c>
      <c r="AK15" s="207" t="s">
        <v>68</v>
      </c>
      <c r="AL15" s="207" t="s">
        <v>68</v>
      </c>
      <c r="AM15" s="207">
        <v>5</v>
      </c>
      <c r="AN15" s="207">
        <v>2</v>
      </c>
      <c r="AO15" s="216">
        <v>42416</v>
      </c>
      <c r="AP15" s="375" t="s">
        <v>72</v>
      </c>
      <c r="AQ15" s="216" t="s">
        <v>68</v>
      </c>
      <c r="AR15" s="207" t="s">
        <v>68</v>
      </c>
      <c r="AS15" s="207" t="s">
        <v>68</v>
      </c>
      <c r="AT15" s="207" t="s">
        <v>68</v>
      </c>
      <c r="AU15" s="207" t="s">
        <v>68</v>
      </c>
      <c r="AV15" s="207" t="s">
        <v>68</v>
      </c>
      <c r="AW15" s="207">
        <v>1</v>
      </c>
      <c r="AX15" s="8"/>
      <c r="AY15" s="11" t="s">
        <v>85</v>
      </c>
      <c r="AZ15" s="8">
        <v>1</v>
      </c>
      <c r="BA15" s="8">
        <v>1</v>
      </c>
      <c r="BB15" s="8">
        <v>1</v>
      </c>
      <c r="BC15" s="542" t="s">
        <v>87</v>
      </c>
      <c r="BD15" s="542" t="s">
        <v>74</v>
      </c>
      <c r="BE15" s="8">
        <v>0</v>
      </c>
      <c r="BF15" s="8">
        <v>1</v>
      </c>
      <c r="BG15" s="188" t="s">
        <v>86</v>
      </c>
      <c r="BH15" s="8">
        <v>710</v>
      </c>
      <c r="BI15" s="506">
        <v>8.55</v>
      </c>
      <c r="BJ15" s="506">
        <v>8.1</v>
      </c>
      <c r="BK15" s="506">
        <v>8.4</v>
      </c>
      <c r="BL15" s="8">
        <v>417.5</v>
      </c>
      <c r="BM15" s="8">
        <v>2.45</v>
      </c>
      <c r="BN15" s="507" t="s">
        <v>68</v>
      </c>
      <c r="BO15" s="8">
        <v>3</v>
      </c>
    </row>
    <row r="16" spans="1:67" s="452" customFormat="1" ht="15" customHeight="1">
      <c r="A16" s="458"/>
      <c r="B16" s="459" t="s">
        <v>65</v>
      </c>
      <c r="C16" s="207"/>
      <c r="D16" s="217" t="s">
        <v>89</v>
      </c>
      <c r="E16" s="461"/>
      <c r="F16" s="461"/>
      <c r="G16" s="461"/>
      <c r="H16" s="461"/>
      <c r="I16" s="461"/>
      <c r="J16" s="475">
        <f>AVERAGE(J4:J15)</f>
        <v>209.58333333333334</v>
      </c>
      <c r="K16" s="475">
        <f>AVERAGE(K4:K15)</f>
        <v>14.207500000000001</v>
      </c>
      <c r="L16" s="476">
        <v>5</v>
      </c>
      <c r="M16" s="475">
        <f aca="true" t="shared" si="0" ref="M16:R16">AVERAGE(M4:M15)</f>
        <v>63.63181818181818</v>
      </c>
      <c r="N16" s="475">
        <f t="shared" si="0"/>
        <v>78.41666666666667</v>
      </c>
      <c r="O16" s="477">
        <v>3</v>
      </c>
      <c r="P16" s="475">
        <f t="shared" si="0"/>
        <v>30.855</v>
      </c>
      <c r="Q16" s="364">
        <f t="shared" si="0"/>
        <v>39.995</v>
      </c>
      <c r="R16" s="364">
        <f t="shared" si="0"/>
        <v>38.42454545454546</v>
      </c>
      <c r="S16" s="476" t="s">
        <v>68</v>
      </c>
      <c r="T16" s="476" t="s">
        <v>90</v>
      </c>
      <c r="U16" s="253">
        <f aca="true" t="shared" si="1" ref="U16:X16">AVERAGE(U4:U15)</f>
        <v>8.31875</v>
      </c>
      <c r="V16" s="253">
        <f t="shared" si="1"/>
        <v>20.205</v>
      </c>
      <c r="W16" s="253">
        <f t="shared" si="1"/>
        <v>2.19125</v>
      </c>
      <c r="X16" s="253">
        <f t="shared" si="1"/>
        <v>2.168</v>
      </c>
      <c r="Y16" s="207"/>
      <c r="Z16" s="217" t="s">
        <v>89</v>
      </c>
      <c r="AA16" s="475">
        <f aca="true" t="shared" si="2" ref="AA16:AW16">SUM(AA4:AA15)</f>
        <v>77.87</v>
      </c>
      <c r="AB16" s="475">
        <f t="shared" si="2"/>
        <v>17</v>
      </c>
      <c r="AC16" s="475">
        <f t="shared" si="2"/>
        <v>425</v>
      </c>
      <c r="AD16" s="475">
        <f t="shared" si="2"/>
        <v>25</v>
      </c>
      <c r="AE16" s="475">
        <f t="shared" si="2"/>
        <v>73.1</v>
      </c>
      <c r="AF16" s="475">
        <f t="shared" si="2"/>
        <v>12</v>
      </c>
      <c r="AG16" s="475">
        <f t="shared" si="2"/>
        <v>60</v>
      </c>
      <c r="AH16" s="475">
        <f t="shared" si="2"/>
        <v>10</v>
      </c>
      <c r="AI16" s="475">
        <f t="shared" si="2"/>
        <v>55</v>
      </c>
      <c r="AJ16" s="475">
        <f t="shared" si="2"/>
        <v>8</v>
      </c>
      <c r="AK16" s="475">
        <f t="shared" si="2"/>
        <v>201.8</v>
      </c>
      <c r="AL16" s="475">
        <f t="shared" si="2"/>
        <v>17</v>
      </c>
      <c r="AM16" s="475">
        <f t="shared" si="2"/>
        <v>170</v>
      </c>
      <c r="AN16" s="475">
        <f t="shared" si="2"/>
        <v>22</v>
      </c>
      <c r="AO16" s="475">
        <f t="shared" si="2"/>
        <v>383211</v>
      </c>
      <c r="AP16" s="475">
        <f t="shared" si="2"/>
        <v>15</v>
      </c>
      <c r="AQ16" s="475">
        <f t="shared" si="2"/>
        <v>296952</v>
      </c>
      <c r="AR16" s="475">
        <f t="shared" si="2"/>
        <v>17</v>
      </c>
      <c r="AS16" s="475">
        <f t="shared" si="2"/>
        <v>42420</v>
      </c>
      <c r="AT16" s="475">
        <f t="shared" si="2"/>
        <v>3</v>
      </c>
      <c r="AU16" s="475">
        <f t="shared" si="2"/>
        <v>42505</v>
      </c>
      <c r="AV16" s="475">
        <f t="shared" si="2"/>
        <v>6</v>
      </c>
      <c r="AW16" s="475">
        <f t="shared" si="2"/>
        <v>9.5</v>
      </c>
      <c r="AX16" s="8"/>
      <c r="AY16" s="217" t="s">
        <v>89</v>
      </c>
      <c r="AZ16" s="501">
        <v>5</v>
      </c>
      <c r="BA16" s="501">
        <v>1.3333333333333333</v>
      </c>
      <c r="BB16" s="501">
        <v>4.666666666666667</v>
      </c>
      <c r="BC16" s="501">
        <v>2.3333333333333335</v>
      </c>
      <c r="BD16" s="501">
        <v>1.8181818181818181</v>
      </c>
      <c r="BE16" s="334">
        <v>1.2666666666666666</v>
      </c>
      <c r="BF16" s="8">
        <v>1</v>
      </c>
      <c r="BG16" s="475">
        <f>AVERAGE(BG4:BG15)</f>
        <v>38.42454545454546</v>
      </c>
      <c r="BH16" s="334">
        <v>745.5</v>
      </c>
      <c r="BI16" s="334">
        <v>9.727749999999999</v>
      </c>
      <c r="BJ16" s="334">
        <v>9.412416666666665</v>
      </c>
      <c r="BK16" s="334">
        <v>9.492833333333335</v>
      </c>
      <c r="BL16" s="334">
        <v>477.2191666666667</v>
      </c>
      <c r="BM16" s="334">
        <v>4.280568727283329</v>
      </c>
      <c r="BN16" s="334">
        <v>0.800364714248503</v>
      </c>
      <c r="BO16" s="501">
        <v>7</v>
      </c>
    </row>
    <row r="17" spans="1:68" s="188" customFormat="1" ht="12.75">
      <c r="A17" s="458"/>
      <c r="B17" s="422" t="s">
        <v>91</v>
      </c>
      <c r="C17" s="207" t="s">
        <v>92</v>
      </c>
      <c r="D17" s="460" t="s">
        <v>78</v>
      </c>
      <c r="E17" s="462">
        <v>43051</v>
      </c>
      <c r="F17" s="462">
        <v>43059</v>
      </c>
      <c r="G17" s="462">
        <v>42838</v>
      </c>
      <c r="H17" s="462">
        <v>42841</v>
      </c>
      <c r="I17" s="462">
        <v>42884</v>
      </c>
      <c r="J17" s="207">
        <v>198</v>
      </c>
      <c r="K17" s="207">
        <v>16.9</v>
      </c>
      <c r="L17" s="207">
        <v>5</v>
      </c>
      <c r="M17" s="207">
        <v>55.4</v>
      </c>
      <c r="N17" s="207">
        <v>79</v>
      </c>
      <c r="O17" s="207">
        <v>2</v>
      </c>
      <c r="P17" s="207">
        <v>28.9</v>
      </c>
      <c r="Q17" s="207">
        <v>38.1</v>
      </c>
      <c r="R17" s="207">
        <v>42.9</v>
      </c>
      <c r="S17" s="207">
        <v>3</v>
      </c>
      <c r="T17" s="207">
        <v>1</v>
      </c>
      <c r="U17" s="207">
        <v>7.5</v>
      </c>
      <c r="V17" s="207">
        <v>15.8</v>
      </c>
      <c r="W17" s="207">
        <v>1.6</v>
      </c>
      <c r="X17" s="207">
        <v>1.7</v>
      </c>
      <c r="Y17" s="207" t="s">
        <v>93</v>
      </c>
      <c r="Z17" s="11" t="s">
        <v>78</v>
      </c>
      <c r="AA17" s="207">
        <v>1</v>
      </c>
      <c r="AB17" s="207">
        <v>2</v>
      </c>
      <c r="AC17" s="207"/>
      <c r="AD17" s="207">
        <v>3</v>
      </c>
      <c r="AE17" s="207" t="s">
        <v>68</v>
      </c>
      <c r="AF17" s="207" t="s">
        <v>68</v>
      </c>
      <c r="AG17" s="207" t="s">
        <v>68</v>
      </c>
      <c r="AH17" s="207" t="s">
        <v>68</v>
      </c>
      <c r="AI17" s="207" t="s">
        <v>68</v>
      </c>
      <c r="AJ17" s="207" t="s">
        <v>68</v>
      </c>
      <c r="AK17" s="207" t="s">
        <v>68</v>
      </c>
      <c r="AL17" s="207" t="s">
        <v>68</v>
      </c>
      <c r="AM17" s="207" t="s">
        <v>68</v>
      </c>
      <c r="AN17" s="207">
        <v>1</v>
      </c>
      <c r="AO17" s="207" t="s">
        <v>68</v>
      </c>
      <c r="AP17" s="207">
        <v>1</v>
      </c>
      <c r="AQ17" s="207"/>
      <c r="AR17" s="207">
        <v>1</v>
      </c>
      <c r="AS17" s="207"/>
      <c r="AT17" s="207">
        <v>1</v>
      </c>
      <c r="AU17" s="207" t="s">
        <v>68</v>
      </c>
      <c r="AV17" s="207" t="s">
        <v>68</v>
      </c>
      <c r="AW17" s="207" t="s">
        <v>68</v>
      </c>
      <c r="AX17" s="207" t="s">
        <v>93</v>
      </c>
      <c r="AY17" s="188" t="s">
        <v>78</v>
      </c>
      <c r="AZ17" s="207">
        <v>5</v>
      </c>
      <c r="BA17" s="207">
        <v>1</v>
      </c>
      <c r="BB17" s="207">
        <v>5</v>
      </c>
      <c r="BC17" s="207">
        <v>3</v>
      </c>
      <c r="BD17" s="207">
        <v>1</v>
      </c>
      <c r="BE17" s="207">
        <v>3</v>
      </c>
      <c r="BF17" s="207">
        <v>5</v>
      </c>
      <c r="BG17" s="207">
        <v>42.9</v>
      </c>
      <c r="BH17" s="207">
        <v>778</v>
      </c>
      <c r="BI17" s="207">
        <v>10.25</v>
      </c>
      <c r="BJ17" s="207">
        <v>10.77</v>
      </c>
      <c r="BK17" s="207">
        <v>10.05</v>
      </c>
      <c r="BL17" s="207">
        <v>461.8</v>
      </c>
      <c r="BM17" s="207">
        <v>7.1</v>
      </c>
      <c r="BO17" s="207">
        <v>3</v>
      </c>
      <c r="BP17" s="422"/>
    </row>
    <row r="18" spans="1:68" s="188" customFormat="1" ht="12.75">
      <c r="A18" s="458"/>
      <c r="B18" s="422" t="s">
        <v>91</v>
      </c>
      <c r="C18" s="207"/>
      <c r="D18" s="188" t="s">
        <v>73</v>
      </c>
      <c r="E18" s="462">
        <v>43046</v>
      </c>
      <c r="F18" s="462">
        <v>43056</v>
      </c>
      <c r="G18" s="462">
        <v>42835</v>
      </c>
      <c r="H18" s="462">
        <v>42837</v>
      </c>
      <c r="I18" s="462">
        <v>42881</v>
      </c>
      <c r="J18" s="207">
        <v>191</v>
      </c>
      <c r="K18" s="207">
        <v>20</v>
      </c>
      <c r="L18" s="207">
        <v>2</v>
      </c>
      <c r="M18" s="207">
        <v>77.2</v>
      </c>
      <c r="N18" s="207">
        <v>73</v>
      </c>
      <c r="O18" s="207">
        <v>1</v>
      </c>
      <c r="P18" s="207">
        <v>37.8</v>
      </c>
      <c r="Q18" s="207">
        <v>36.3</v>
      </c>
      <c r="R18" s="207">
        <v>43.8</v>
      </c>
      <c r="S18" s="207">
        <v>3</v>
      </c>
      <c r="T18" s="207">
        <v>1</v>
      </c>
      <c r="U18" s="207">
        <v>7.1</v>
      </c>
      <c r="V18" s="207">
        <v>17.4</v>
      </c>
      <c r="W18" s="207">
        <v>4.1</v>
      </c>
      <c r="X18" s="207">
        <v>1.89</v>
      </c>
      <c r="Y18" s="207"/>
      <c r="Z18" s="188" t="s">
        <v>73</v>
      </c>
      <c r="AA18" s="207">
        <v>0</v>
      </c>
      <c r="AB18" s="207">
        <v>1</v>
      </c>
      <c r="AC18" s="207">
        <v>0</v>
      </c>
      <c r="AD18" s="207">
        <v>1</v>
      </c>
      <c r="AE18" s="207">
        <v>60.1</v>
      </c>
      <c r="AF18" s="375" t="s">
        <v>72</v>
      </c>
      <c r="AG18" s="207" t="s">
        <v>68</v>
      </c>
      <c r="AH18" s="207" t="s">
        <v>68</v>
      </c>
      <c r="AI18" s="207" t="s">
        <v>68</v>
      </c>
      <c r="AJ18" s="207" t="s">
        <v>68</v>
      </c>
      <c r="AK18" s="207">
        <v>0</v>
      </c>
      <c r="AL18" s="207">
        <v>1</v>
      </c>
      <c r="AM18" s="207">
        <v>0</v>
      </c>
      <c r="AN18" s="207">
        <v>1</v>
      </c>
      <c r="AO18" s="462">
        <v>43097</v>
      </c>
      <c r="AP18" s="375" t="s">
        <v>72</v>
      </c>
      <c r="AQ18" s="207"/>
      <c r="AR18" s="207">
        <v>1</v>
      </c>
      <c r="AS18" s="207"/>
      <c r="AT18" s="207">
        <v>1</v>
      </c>
      <c r="AU18" s="207" t="s">
        <v>68</v>
      </c>
      <c r="AV18" s="207" t="s">
        <v>68</v>
      </c>
      <c r="AW18" s="207" t="s">
        <v>68</v>
      </c>
      <c r="AX18" s="207"/>
      <c r="AY18" s="188" t="s">
        <v>73</v>
      </c>
      <c r="AZ18" s="207">
        <v>5</v>
      </c>
      <c r="BA18" s="207">
        <v>1</v>
      </c>
      <c r="BB18" s="207">
        <v>5</v>
      </c>
      <c r="BC18" s="207">
        <v>3</v>
      </c>
      <c r="BD18" s="207">
        <v>1</v>
      </c>
      <c r="BE18" s="207">
        <v>4.5</v>
      </c>
      <c r="BF18" s="207">
        <v>1</v>
      </c>
      <c r="BG18" s="207">
        <v>43.8</v>
      </c>
      <c r="BH18" s="207">
        <v>785</v>
      </c>
      <c r="BI18" s="207">
        <v>12.8</v>
      </c>
      <c r="BJ18" s="207">
        <v>12.8</v>
      </c>
      <c r="BK18" s="207">
        <v>12.9</v>
      </c>
      <c r="BL18" s="207">
        <v>638.3</v>
      </c>
      <c r="BM18" s="207">
        <v>3.5</v>
      </c>
      <c r="BO18" s="207">
        <v>4</v>
      </c>
      <c r="BP18" s="422"/>
    </row>
    <row r="19" spans="1:68" s="188" customFormat="1" ht="12.75">
      <c r="A19" s="458"/>
      <c r="B19" s="422" t="s">
        <v>91</v>
      </c>
      <c r="C19" s="207"/>
      <c r="D19" s="188" t="s">
        <v>67</v>
      </c>
      <c r="E19" s="462">
        <v>43054</v>
      </c>
      <c r="F19" s="462">
        <v>43063</v>
      </c>
      <c r="G19" s="462">
        <v>42835</v>
      </c>
      <c r="H19" s="462">
        <v>42838</v>
      </c>
      <c r="I19" s="462">
        <v>42881</v>
      </c>
      <c r="J19" s="207">
        <v>177</v>
      </c>
      <c r="K19" s="207">
        <v>16.5</v>
      </c>
      <c r="L19" s="207">
        <v>3</v>
      </c>
      <c r="M19" s="207">
        <v>57.92</v>
      </c>
      <c r="N19" s="207">
        <v>72</v>
      </c>
      <c r="O19" s="207">
        <v>4</v>
      </c>
      <c r="P19" s="207">
        <v>32.75</v>
      </c>
      <c r="Q19" s="207">
        <v>40.53</v>
      </c>
      <c r="R19" s="207">
        <v>44.18</v>
      </c>
      <c r="S19" s="207">
        <v>5</v>
      </c>
      <c r="T19" s="207">
        <v>1</v>
      </c>
      <c r="U19" s="207" t="s">
        <v>68</v>
      </c>
      <c r="V19" s="207" t="s">
        <v>68</v>
      </c>
      <c r="W19" s="207" t="s">
        <v>68</v>
      </c>
      <c r="X19" s="207" t="s">
        <v>68</v>
      </c>
      <c r="Y19" s="207"/>
      <c r="Z19" s="11" t="s">
        <v>67</v>
      </c>
      <c r="AA19" s="207" t="s">
        <v>68</v>
      </c>
      <c r="AB19" s="207">
        <v>1</v>
      </c>
      <c r="AC19" s="207">
        <v>80</v>
      </c>
      <c r="AD19" s="207">
        <v>3</v>
      </c>
      <c r="AE19" s="207" t="s">
        <v>68</v>
      </c>
      <c r="AF19" s="207" t="s">
        <v>68</v>
      </c>
      <c r="AG19" s="207" t="s">
        <v>68</v>
      </c>
      <c r="AH19" s="207" t="s">
        <v>94</v>
      </c>
      <c r="AI19" s="207" t="s">
        <v>94</v>
      </c>
      <c r="AJ19" s="207" t="s">
        <v>94</v>
      </c>
      <c r="AK19" s="207" t="s">
        <v>94</v>
      </c>
      <c r="AL19" s="207" t="s">
        <v>94</v>
      </c>
      <c r="AM19" s="207" t="s">
        <v>68</v>
      </c>
      <c r="AN19" s="207">
        <v>1</v>
      </c>
      <c r="AO19" s="207" t="s">
        <v>68</v>
      </c>
      <c r="AP19" s="207" t="s">
        <v>94</v>
      </c>
      <c r="AQ19" s="207" t="s">
        <v>68</v>
      </c>
      <c r="AR19" s="207" t="s">
        <v>94</v>
      </c>
      <c r="AS19" s="207" t="s">
        <v>68</v>
      </c>
      <c r="AT19" s="207" t="s">
        <v>68</v>
      </c>
      <c r="AU19" s="218"/>
      <c r="AV19" s="11"/>
      <c r="AW19" s="11"/>
      <c r="AX19" s="207"/>
      <c r="AY19" s="188" t="s">
        <v>67</v>
      </c>
      <c r="AZ19" s="207">
        <v>5</v>
      </c>
      <c r="BA19" s="207">
        <v>1</v>
      </c>
      <c r="BB19" s="207">
        <v>5</v>
      </c>
      <c r="BC19" s="207">
        <v>5</v>
      </c>
      <c r="BD19" s="207">
        <v>1</v>
      </c>
      <c r="BE19" s="207">
        <v>0</v>
      </c>
      <c r="BF19" s="207">
        <v>1</v>
      </c>
      <c r="BG19" s="207">
        <v>44.18</v>
      </c>
      <c r="BH19" s="207" t="s">
        <v>68</v>
      </c>
      <c r="BI19" s="207">
        <v>11.2</v>
      </c>
      <c r="BJ19" s="207">
        <v>11.023</v>
      </c>
      <c r="BK19" s="207">
        <v>11.084</v>
      </c>
      <c r="BL19" s="207">
        <v>555.115</v>
      </c>
      <c r="BM19" s="207">
        <v>17.963</v>
      </c>
      <c r="BO19" s="207">
        <v>3</v>
      </c>
      <c r="BP19" s="422"/>
    </row>
    <row r="20" spans="1:68" s="188" customFormat="1" ht="12.75">
      <c r="A20" s="458"/>
      <c r="B20" s="422" t="s">
        <v>91</v>
      </c>
      <c r="C20" s="207"/>
      <c r="D20" s="463" t="s">
        <v>95</v>
      </c>
      <c r="E20" s="462">
        <v>43052</v>
      </c>
      <c r="F20" s="462">
        <v>43068</v>
      </c>
      <c r="G20" s="462">
        <v>42839</v>
      </c>
      <c r="H20" s="462">
        <v>42841</v>
      </c>
      <c r="I20" s="462">
        <v>42884</v>
      </c>
      <c r="J20" s="207">
        <v>197</v>
      </c>
      <c r="K20" s="207">
        <v>21.59</v>
      </c>
      <c r="L20" s="207">
        <v>3</v>
      </c>
      <c r="M20" s="207">
        <v>101.6</v>
      </c>
      <c r="N20" s="207">
        <v>77</v>
      </c>
      <c r="O20" s="207">
        <v>2</v>
      </c>
      <c r="P20" s="207">
        <v>41.33</v>
      </c>
      <c r="Q20" s="207">
        <v>39.5</v>
      </c>
      <c r="R20" s="207">
        <v>35.7</v>
      </c>
      <c r="S20" s="207">
        <v>5</v>
      </c>
      <c r="T20" s="207">
        <v>1</v>
      </c>
      <c r="U20" s="207">
        <v>7.74</v>
      </c>
      <c r="V20" s="207">
        <v>16.33</v>
      </c>
      <c r="W20" s="207">
        <v>2.37</v>
      </c>
      <c r="X20" s="207">
        <v>1.91</v>
      </c>
      <c r="Y20" s="207"/>
      <c r="Z20" s="11" t="s">
        <v>76</v>
      </c>
      <c r="AA20" s="207">
        <v>0.07</v>
      </c>
      <c r="AB20" s="207">
        <v>2</v>
      </c>
      <c r="AC20" s="207" t="s">
        <v>68</v>
      </c>
      <c r="AD20" s="207" t="s">
        <v>68</v>
      </c>
      <c r="AE20" s="207" t="s">
        <v>68</v>
      </c>
      <c r="AF20" s="207">
        <v>2</v>
      </c>
      <c r="AG20" s="207" t="s">
        <v>68</v>
      </c>
      <c r="AH20" s="207" t="s">
        <v>68</v>
      </c>
      <c r="AI20" s="207" t="s">
        <v>68</v>
      </c>
      <c r="AJ20" s="207" t="s">
        <v>68</v>
      </c>
      <c r="AK20" s="207" t="s">
        <v>68</v>
      </c>
      <c r="AL20" s="207" t="s">
        <v>68</v>
      </c>
      <c r="AM20" s="207" t="s">
        <v>68</v>
      </c>
      <c r="AN20" s="207" t="s">
        <v>68</v>
      </c>
      <c r="AO20" s="207" t="s">
        <v>68</v>
      </c>
      <c r="AP20" s="207" t="s">
        <v>68</v>
      </c>
      <c r="AQ20" s="207" t="s">
        <v>68</v>
      </c>
      <c r="AR20" s="207" t="s">
        <v>68</v>
      </c>
      <c r="AS20" s="207" t="s">
        <v>68</v>
      </c>
      <c r="AT20" s="207" t="s">
        <v>68</v>
      </c>
      <c r="AU20" s="207" t="s">
        <v>68</v>
      </c>
      <c r="AV20" s="207" t="s">
        <v>68</v>
      </c>
      <c r="AW20" s="207" t="s">
        <v>68</v>
      </c>
      <c r="AX20" s="207"/>
      <c r="AY20" s="188" t="s">
        <v>76</v>
      </c>
      <c r="AZ20" s="207">
        <v>5</v>
      </c>
      <c r="BA20" s="207">
        <v>1</v>
      </c>
      <c r="BB20" s="207">
        <v>5</v>
      </c>
      <c r="BC20" s="207">
        <v>3</v>
      </c>
      <c r="BD20" s="207">
        <v>3</v>
      </c>
      <c r="BE20" s="207">
        <v>1</v>
      </c>
      <c r="BF20" s="207">
        <v>3</v>
      </c>
      <c r="BG20" s="207">
        <v>35.7</v>
      </c>
      <c r="BH20" s="207" t="s">
        <v>68</v>
      </c>
      <c r="BI20" s="207">
        <v>10.35</v>
      </c>
      <c r="BJ20" s="207">
        <v>11.95</v>
      </c>
      <c r="BK20" s="207">
        <v>12</v>
      </c>
      <c r="BL20" s="207">
        <v>571.67</v>
      </c>
      <c r="BM20" s="207">
        <v>4.41</v>
      </c>
      <c r="BO20" s="207">
        <v>8</v>
      </c>
      <c r="BP20" s="422"/>
    </row>
    <row r="21" spans="1:68" s="188" customFormat="1" ht="12.75">
      <c r="A21" s="458"/>
      <c r="B21" s="422" t="s">
        <v>91</v>
      </c>
      <c r="C21" s="207"/>
      <c r="D21" s="188" t="s">
        <v>70</v>
      </c>
      <c r="E21" s="462">
        <v>43051</v>
      </c>
      <c r="F21" s="462">
        <v>43058</v>
      </c>
      <c r="G21" s="462">
        <v>42841</v>
      </c>
      <c r="H21" s="462">
        <v>42843</v>
      </c>
      <c r="I21" s="462">
        <v>42882</v>
      </c>
      <c r="J21" s="207">
        <v>196</v>
      </c>
      <c r="K21" s="207">
        <v>15.24</v>
      </c>
      <c r="L21" s="207">
        <v>5</v>
      </c>
      <c r="M21" s="207">
        <v>65.37</v>
      </c>
      <c r="N21" s="207">
        <v>83</v>
      </c>
      <c r="O21" s="207">
        <v>3</v>
      </c>
      <c r="P21" s="207">
        <v>28.39</v>
      </c>
      <c r="Q21" s="207">
        <v>43.43</v>
      </c>
      <c r="R21" s="207">
        <v>44.6</v>
      </c>
      <c r="S21" s="207">
        <v>1</v>
      </c>
      <c r="T21" s="207">
        <v>1</v>
      </c>
      <c r="U21" s="207">
        <v>9</v>
      </c>
      <c r="V21" s="207">
        <v>18.8</v>
      </c>
      <c r="W21" s="207">
        <v>1.6</v>
      </c>
      <c r="X21" s="207">
        <v>1.86</v>
      </c>
      <c r="Y21" s="207"/>
      <c r="Z21" s="11" t="s">
        <v>70</v>
      </c>
      <c r="AA21" s="207" t="s">
        <v>68</v>
      </c>
      <c r="AB21" s="207">
        <v>1</v>
      </c>
      <c r="AC21" s="207">
        <v>30</v>
      </c>
      <c r="AD21" s="207">
        <v>2</v>
      </c>
      <c r="AE21" s="207" t="s">
        <v>68</v>
      </c>
      <c r="AF21" s="207">
        <v>2</v>
      </c>
      <c r="AG21" s="207" t="s">
        <v>68</v>
      </c>
      <c r="AH21" s="207" t="s">
        <v>68</v>
      </c>
      <c r="AI21" s="207" t="s">
        <v>68</v>
      </c>
      <c r="AJ21" s="207" t="s">
        <v>68</v>
      </c>
      <c r="AK21" s="207" t="s">
        <v>68</v>
      </c>
      <c r="AL21" s="207" t="s">
        <v>68</v>
      </c>
      <c r="AM21" s="207" t="s">
        <v>68</v>
      </c>
      <c r="AN21" s="207" t="s">
        <v>68</v>
      </c>
      <c r="AO21" s="207" t="s">
        <v>68</v>
      </c>
      <c r="AP21" s="207" t="s">
        <v>68</v>
      </c>
      <c r="AQ21" s="207" t="s">
        <v>68</v>
      </c>
      <c r="AR21" s="207" t="s">
        <v>68</v>
      </c>
      <c r="AS21" s="207" t="s">
        <v>68</v>
      </c>
      <c r="AT21" s="207" t="s">
        <v>68</v>
      </c>
      <c r="AU21" s="207" t="s">
        <v>68</v>
      </c>
      <c r="AV21" s="11" t="s">
        <v>68</v>
      </c>
      <c r="AW21" s="11" t="s">
        <v>68</v>
      </c>
      <c r="AX21" s="207"/>
      <c r="AY21" s="188" t="s">
        <v>70</v>
      </c>
      <c r="AZ21" s="207">
        <v>5</v>
      </c>
      <c r="BA21" s="207">
        <v>1</v>
      </c>
      <c r="BB21" s="207">
        <v>5</v>
      </c>
      <c r="BC21" s="207">
        <v>3</v>
      </c>
      <c r="BD21" s="207">
        <v>2</v>
      </c>
      <c r="BE21" s="207" t="s">
        <v>68</v>
      </c>
      <c r="BF21" s="207">
        <v>1</v>
      </c>
      <c r="BG21" s="207">
        <v>44.6</v>
      </c>
      <c r="BH21" s="207">
        <v>764</v>
      </c>
      <c r="BI21" s="207">
        <v>10.2</v>
      </c>
      <c r="BJ21" s="207">
        <v>9.7</v>
      </c>
      <c r="BK21" s="207">
        <v>10.5</v>
      </c>
      <c r="BL21" s="207">
        <v>506.67</v>
      </c>
      <c r="BM21" s="207">
        <v>6.29</v>
      </c>
      <c r="BO21" s="207">
        <v>8</v>
      </c>
      <c r="BP21" s="422"/>
    </row>
    <row r="22" spans="1:68" s="188" customFormat="1" ht="12.75">
      <c r="A22" s="458"/>
      <c r="B22" s="422" t="s">
        <v>91</v>
      </c>
      <c r="C22" s="207"/>
      <c r="D22" s="188" t="s">
        <v>85</v>
      </c>
      <c r="E22" s="462">
        <v>43049</v>
      </c>
      <c r="F22" s="462">
        <v>43056</v>
      </c>
      <c r="G22" s="462">
        <v>42828</v>
      </c>
      <c r="H22" s="462">
        <v>42830</v>
      </c>
      <c r="I22" s="462">
        <v>42880</v>
      </c>
      <c r="J22" s="207">
        <v>190</v>
      </c>
      <c r="K22" s="207">
        <v>15.8</v>
      </c>
      <c r="L22" s="207">
        <v>5</v>
      </c>
      <c r="M22" s="207">
        <v>66.7</v>
      </c>
      <c r="N22" s="207">
        <v>80.1</v>
      </c>
      <c r="O22" s="375" t="s">
        <v>88</v>
      </c>
      <c r="P22" s="207">
        <v>32.4</v>
      </c>
      <c r="Q22" s="207">
        <v>37.2</v>
      </c>
      <c r="R22" s="207">
        <v>40.8</v>
      </c>
      <c r="S22" s="375" t="s">
        <v>87</v>
      </c>
      <c r="T22" s="375" t="s">
        <v>88</v>
      </c>
      <c r="U22" s="207">
        <v>8.7</v>
      </c>
      <c r="V22" s="207">
        <v>17.9</v>
      </c>
      <c r="W22" s="207">
        <v>1.8</v>
      </c>
      <c r="X22" s="207">
        <v>2.05</v>
      </c>
      <c r="Y22" s="207"/>
      <c r="Z22" s="11" t="s">
        <v>85</v>
      </c>
      <c r="AA22" s="207">
        <v>0</v>
      </c>
      <c r="AB22" s="207">
        <v>1</v>
      </c>
      <c r="AC22" s="207" t="s">
        <v>68</v>
      </c>
      <c r="AD22" s="207" t="s">
        <v>68</v>
      </c>
      <c r="AE22" s="207" t="s">
        <v>68</v>
      </c>
      <c r="AF22" s="207" t="s">
        <v>68</v>
      </c>
      <c r="AG22" s="207" t="s">
        <v>68</v>
      </c>
      <c r="AH22" s="207" t="s">
        <v>68</v>
      </c>
      <c r="AI22" s="207" t="s">
        <v>68</v>
      </c>
      <c r="AJ22" s="207" t="s">
        <v>68</v>
      </c>
      <c r="AK22" s="207" t="s">
        <v>68</v>
      </c>
      <c r="AL22" s="207" t="s">
        <v>68</v>
      </c>
      <c r="AM22" s="207">
        <v>15</v>
      </c>
      <c r="AN22" s="207">
        <v>2</v>
      </c>
      <c r="AO22" s="207" t="s">
        <v>68</v>
      </c>
      <c r="AP22" s="207" t="s">
        <v>68</v>
      </c>
      <c r="AQ22" s="207" t="s">
        <v>68</v>
      </c>
      <c r="AR22" s="207" t="s">
        <v>68</v>
      </c>
      <c r="AS22" s="207" t="s">
        <v>68</v>
      </c>
      <c r="AT22" s="207" t="s">
        <v>68</v>
      </c>
      <c r="AU22" s="207" t="s">
        <v>68</v>
      </c>
      <c r="AV22" s="207" t="s">
        <v>68</v>
      </c>
      <c r="AW22" s="207" t="s">
        <v>68</v>
      </c>
      <c r="AX22" s="207"/>
      <c r="AY22" s="188" t="s">
        <v>85</v>
      </c>
      <c r="AZ22" s="207" t="s">
        <v>96</v>
      </c>
      <c r="BA22" s="207">
        <v>1</v>
      </c>
      <c r="BB22" s="207">
        <v>1</v>
      </c>
      <c r="BC22" s="375" t="s">
        <v>87</v>
      </c>
      <c r="BD22" s="375" t="s">
        <v>72</v>
      </c>
      <c r="BE22" s="207">
        <v>3</v>
      </c>
      <c r="BF22" s="207">
        <v>1</v>
      </c>
      <c r="BG22" s="207">
        <v>40.8</v>
      </c>
      <c r="BH22" s="207">
        <v>862</v>
      </c>
      <c r="BI22" s="207">
        <v>9.85</v>
      </c>
      <c r="BJ22" s="207">
        <v>9.56</v>
      </c>
      <c r="BK22" s="207">
        <v>9.51</v>
      </c>
      <c r="BL22" s="207">
        <v>481.8</v>
      </c>
      <c r="BM22" s="207">
        <v>4.61</v>
      </c>
      <c r="BO22" s="207">
        <v>1</v>
      </c>
      <c r="BP22" s="422"/>
    </row>
    <row r="23" spans="1:68" s="188" customFormat="1" ht="12.75">
      <c r="A23" s="458"/>
      <c r="B23" s="422" t="s">
        <v>91</v>
      </c>
      <c r="C23" s="207"/>
      <c r="D23" s="188" t="s">
        <v>71</v>
      </c>
      <c r="E23" s="462">
        <v>43056</v>
      </c>
      <c r="F23" s="462">
        <v>43071</v>
      </c>
      <c r="G23" s="462">
        <v>42844</v>
      </c>
      <c r="H23" s="462">
        <v>42846</v>
      </c>
      <c r="I23" s="462">
        <v>42887</v>
      </c>
      <c r="J23" s="207">
        <v>203</v>
      </c>
      <c r="K23" s="207">
        <v>18.03</v>
      </c>
      <c r="L23" s="207">
        <v>5</v>
      </c>
      <c r="M23" s="207">
        <v>71.57</v>
      </c>
      <c r="N23" s="207">
        <v>80.3</v>
      </c>
      <c r="O23" s="207">
        <v>3</v>
      </c>
      <c r="P23" s="207">
        <v>35.7</v>
      </c>
      <c r="Q23" s="207">
        <v>32.03</v>
      </c>
      <c r="R23" s="207">
        <v>41.36</v>
      </c>
      <c r="S23" s="207">
        <v>3</v>
      </c>
      <c r="T23" s="207">
        <v>1</v>
      </c>
      <c r="U23" s="207">
        <v>7.3</v>
      </c>
      <c r="V23" s="207">
        <v>34.28</v>
      </c>
      <c r="W23" s="207">
        <v>2.25</v>
      </c>
      <c r="X23" s="207" t="s">
        <v>68</v>
      </c>
      <c r="Y23" s="207"/>
      <c r="Z23" s="11" t="s">
        <v>71</v>
      </c>
      <c r="AA23" s="207">
        <v>0</v>
      </c>
      <c r="AB23" s="207">
        <v>1</v>
      </c>
      <c r="AC23" s="207">
        <v>30</v>
      </c>
      <c r="AD23" s="207">
        <v>2</v>
      </c>
      <c r="AE23" s="207">
        <v>0.002</v>
      </c>
      <c r="AF23" s="375" t="s">
        <v>72</v>
      </c>
      <c r="AG23" s="207">
        <v>0</v>
      </c>
      <c r="AH23" s="207">
        <v>1</v>
      </c>
      <c r="AI23" s="207">
        <v>0</v>
      </c>
      <c r="AJ23" s="207">
        <v>1</v>
      </c>
      <c r="AK23" s="207">
        <v>0.2</v>
      </c>
      <c r="AL23" s="207">
        <v>1</v>
      </c>
      <c r="AM23" s="207" t="s">
        <v>68</v>
      </c>
      <c r="AN23" s="207">
        <v>1</v>
      </c>
      <c r="AO23" s="462">
        <v>42767</v>
      </c>
      <c r="AP23" s="207">
        <v>2</v>
      </c>
      <c r="AQ23" s="462">
        <v>42823</v>
      </c>
      <c r="AR23" s="207">
        <v>2</v>
      </c>
      <c r="AS23" s="207" t="s">
        <v>68</v>
      </c>
      <c r="AT23" s="207" t="s">
        <v>68</v>
      </c>
      <c r="AU23" s="207"/>
      <c r="AV23" s="11"/>
      <c r="AW23" s="11"/>
      <c r="AX23" s="207"/>
      <c r="AY23" s="188" t="s">
        <v>71</v>
      </c>
      <c r="AZ23" s="207">
        <v>5</v>
      </c>
      <c r="BA23" s="207">
        <v>1</v>
      </c>
      <c r="BB23" s="207">
        <v>5</v>
      </c>
      <c r="BC23" s="207">
        <v>3</v>
      </c>
      <c r="BD23" s="207">
        <v>2</v>
      </c>
      <c r="BE23" s="207">
        <v>0.8</v>
      </c>
      <c r="BF23" s="207">
        <v>1</v>
      </c>
      <c r="BG23" s="207">
        <v>41.36</v>
      </c>
      <c r="BH23" s="207" t="s">
        <v>68</v>
      </c>
      <c r="BI23" s="207">
        <v>8.48</v>
      </c>
      <c r="BJ23" s="207">
        <v>8.9</v>
      </c>
      <c r="BK23" s="207">
        <v>8.66</v>
      </c>
      <c r="BL23" s="207">
        <v>434</v>
      </c>
      <c r="BM23" s="207">
        <v>4.2</v>
      </c>
      <c r="BO23" s="207">
        <v>7</v>
      </c>
      <c r="BP23" s="422"/>
    </row>
    <row r="24" spans="1:68" s="188" customFormat="1" ht="12.75">
      <c r="A24" s="458"/>
      <c r="B24" s="422" t="s">
        <v>91</v>
      </c>
      <c r="C24" s="207"/>
      <c r="D24" s="188" t="s">
        <v>81</v>
      </c>
      <c r="E24" s="462">
        <v>43054</v>
      </c>
      <c r="F24" s="462">
        <v>43067</v>
      </c>
      <c r="G24" s="462">
        <v>42836</v>
      </c>
      <c r="H24" s="462">
        <v>42841</v>
      </c>
      <c r="I24" s="462">
        <v>42882</v>
      </c>
      <c r="J24" s="207">
        <v>193</v>
      </c>
      <c r="K24" s="207">
        <v>14.23</v>
      </c>
      <c r="L24" s="207">
        <v>5</v>
      </c>
      <c r="M24" s="207">
        <v>61.24</v>
      </c>
      <c r="N24" s="207">
        <v>75</v>
      </c>
      <c r="O24" s="207">
        <v>3</v>
      </c>
      <c r="P24" s="207">
        <v>29.65</v>
      </c>
      <c r="Q24" s="207">
        <v>36</v>
      </c>
      <c r="R24" s="207">
        <v>39.3</v>
      </c>
      <c r="S24" s="207">
        <v>5</v>
      </c>
      <c r="T24" s="207">
        <v>1</v>
      </c>
      <c r="U24" s="207">
        <v>8.9</v>
      </c>
      <c r="V24" s="207">
        <v>18.4</v>
      </c>
      <c r="W24" s="207">
        <v>2.1</v>
      </c>
      <c r="X24" s="207">
        <v>2.08</v>
      </c>
      <c r="Y24" s="207"/>
      <c r="Z24" s="11" t="s">
        <v>81</v>
      </c>
      <c r="AA24" s="207">
        <v>1</v>
      </c>
      <c r="AB24" s="207">
        <v>2</v>
      </c>
      <c r="AC24" s="207">
        <v>3</v>
      </c>
      <c r="AD24" s="207">
        <v>2</v>
      </c>
      <c r="AE24" s="207" t="s">
        <v>68</v>
      </c>
      <c r="AF24" s="207" t="s">
        <v>68</v>
      </c>
      <c r="AG24" s="207">
        <v>0</v>
      </c>
      <c r="AH24" s="207">
        <v>1</v>
      </c>
      <c r="AI24" s="207" t="s">
        <v>68</v>
      </c>
      <c r="AJ24" s="207" t="s">
        <v>68</v>
      </c>
      <c r="AK24" s="207">
        <v>25</v>
      </c>
      <c r="AL24" s="207">
        <v>3</v>
      </c>
      <c r="AM24" s="207">
        <v>0</v>
      </c>
      <c r="AN24" s="207">
        <v>1</v>
      </c>
      <c r="AO24" s="207" t="s">
        <v>68</v>
      </c>
      <c r="AP24" s="207" t="s">
        <v>68</v>
      </c>
      <c r="AQ24" s="207" t="s">
        <v>68</v>
      </c>
      <c r="AR24" s="207" t="s">
        <v>68</v>
      </c>
      <c r="AS24" s="207" t="s">
        <v>68</v>
      </c>
      <c r="AT24" s="207" t="s">
        <v>68</v>
      </c>
      <c r="AU24" s="207" t="s">
        <v>68</v>
      </c>
      <c r="AV24" s="207" t="s">
        <v>68</v>
      </c>
      <c r="AW24" s="207" t="s">
        <v>68</v>
      </c>
      <c r="AX24" s="207"/>
      <c r="AY24" s="188" t="s">
        <v>81</v>
      </c>
      <c r="AZ24" s="207">
        <v>5</v>
      </c>
      <c r="BA24" s="207">
        <v>1</v>
      </c>
      <c r="BB24" s="207">
        <v>5</v>
      </c>
      <c r="BC24" s="207">
        <v>3</v>
      </c>
      <c r="BD24" s="207">
        <v>1</v>
      </c>
      <c r="BE24" s="207">
        <v>0</v>
      </c>
      <c r="BF24" s="207">
        <v>1</v>
      </c>
      <c r="BG24" s="207">
        <v>39.3</v>
      </c>
      <c r="BH24" s="207" t="s">
        <v>68</v>
      </c>
      <c r="BI24" s="207">
        <v>8.38</v>
      </c>
      <c r="BJ24" s="207">
        <v>8.46</v>
      </c>
      <c r="BK24" s="207">
        <v>8.41</v>
      </c>
      <c r="BL24" s="207">
        <v>421</v>
      </c>
      <c r="BM24" s="207">
        <v>12.12</v>
      </c>
      <c r="BO24" s="207">
        <v>1</v>
      </c>
      <c r="BP24" s="422"/>
    </row>
    <row r="25" spans="1:68" s="188" customFormat="1" ht="12.75">
      <c r="A25" s="458"/>
      <c r="B25" s="422" t="s">
        <v>91</v>
      </c>
      <c r="C25" s="207"/>
      <c r="D25" s="463" t="s">
        <v>97</v>
      </c>
      <c r="E25" s="462">
        <v>43070</v>
      </c>
      <c r="F25" s="462">
        <v>43089</v>
      </c>
      <c r="G25" s="462">
        <v>42843</v>
      </c>
      <c r="H25" s="462">
        <v>42845</v>
      </c>
      <c r="I25" s="462">
        <v>42884</v>
      </c>
      <c r="J25" s="207">
        <v>180</v>
      </c>
      <c r="K25" s="207">
        <v>20.2</v>
      </c>
      <c r="L25" s="207">
        <v>3</v>
      </c>
      <c r="M25" s="207">
        <v>83.2</v>
      </c>
      <c r="N25" s="207">
        <v>75.2</v>
      </c>
      <c r="O25" s="207">
        <v>2</v>
      </c>
      <c r="P25" s="207">
        <v>36.6</v>
      </c>
      <c r="Q25" s="207">
        <v>44.5</v>
      </c>
      <c r="R25" s="207">
        <v>33.7</v>
      </c>
      <c r="S25" s="207">
        <v>5</v>
      </c>
      <c r="T25" s="207">
        <v>5</v>
      </c>
      <c r="U25" s="207">
        <v>7.8</v>
      </c>
      <c r="V25" s="207">
        <v>17.2</v>
      </c>
      <c r="W25" s="207">
        <v>1.2</v>
      </c>
      <c r="X25" s="207">
        <v>1.81</v>
      </c>
      <c r="Y25" s="207"/>
      <c r="Z25" s="463" t="s">
        <v>97</v>
      </c>
      <c r="AA25" s="207">
        <v>5</v>
      </c>
      <c r="AB25" s="207">
        <v>3</v>
      </c>
      <c r="AC25" s="207">
        <v>0</v>
      </c>
      <c r="AD25" s="207">
        <v>1</v>
      </c>
      <c r="AE25" s="207" t="s">
        <v>68</v>
      </c>
      <c r="AF25" s="207" t="s">
        <v>68</v>
      </c>
      <c r="AG25" s="207" t="s">
        <v>68</v>
      </c>
      <c r="AH25" s="207" t="s">
        <v>68</v>
      </c>
      <c r="AI25" s="207" t="s">
        <v>68</v>
      </c>
      <c r="AJ25" s="207" t="s">
        <v>68</v>
      </c>
      <c r="AK25" s="207">
        <v>95</v>
      </c>
      <c r="AL25" s="207">
        <v>5</v>
      </c>
      <c r="AM25" s="207">
        <v>0</v>
      </c>
      <c r="AN25" s="207">
        <v>1</v>
      </c>
      <c r="AO25" s="462">
        <v>42745</v>
      </c>
      <c r="AP25" s="207">
        <v>0</v>
      </c>
      <c r="AQ25" s="462">
        <v>42781</v>
      </c>
      <c r="AR25" s="207">
        <v>0</v>
      </c>
      <c r="AS25" s="207" t="s">
        <v>68</v>
      </c>
      <c r="AT25" s="207" t="s">
        <v>68</v>
      </c>
      <c r="AU25" s="207" t="s">
        <v>68</v>
      </c>
      <c r="AV25" s="207" t="s">
        <v>68</v>
      </c>
      <c r="AW25" s="207" t="s">
        <v>68</v>
      </c>
      <c r="AX25" s="207"/>
      <c r="AY25" s="463" t="s">
        <v>97</v>
      </c>
      <c r="AZ25" s="207">
        <v>5</v>
      </c>
      <c r="BA25" s="207">
        <v>1</v>
      </c>
      <c r="BB25" s="207">
        <v>5</v>
      </c>
      <c r="BC25" s="207" t="s">
        <v>68</v>
      </c>
      <c r="BD25" s="207">
        <v>2</v>
      </c>
      <c r="BE25" s="207" t="s">
        <v>68</v>
      </c>
      <c r="BF25" s="207">
        <v>1</v>
      </c>
      <c r="BG25" s="207">
        <v>33.7</v>
      </c>
      <c r="BH25" s="207" t="s">
        <v>68</v>
      </c>
      <c r="BI25" s="207">
        <v>9.65</v>
      </c>
      <c r="BJ25" s="207">
        <v>9.53</v>
      </c>
      <c r="BK25" s="207">
        <v>9.4</v>
      </c>
      <c r="BL25" s="207">
        <v>476.33</v>
      </c>
      <c r="BM25" s="207">
        <v>6.8</v>
      </c>
      <c r="BO25" s="207">
        <v>3</v>
      </c>
      <c r="BP25" s="422"/>
    </row>
    <row r="26" spans="1:68" s="188" customFormat="1" ht="12.75">
      <c r="A26" s="458"/>
      <c r="B26" s="422" t="s">
        <v>91</v>
      </c>
      <c r="C26" s="207"/>
      <c r="D26" s="188" t="s">
        <v>84</v>
      </c>
      <c r="E26" s="462">
        <v>43051</v>
      </c>
      <c r="F26" s="462">
        <v>43058</v>
      </c>
      <c r="G26" s="462">
        <v>42832</v>
      </c>
      <c r="H26" s="462">
        <v>42834</v>
      </c>
      <c r="I26" s="462">
        <v>42882</v>
      </c>
      <c r="J26" s="207">
        <v>196</v>
      </c>
      <c r="K26" s="207">
        <v>16.58</v>
      </c>
      <c r="L26" s="207">
        <v>3</v>
      </c>
      <c r="M26" s="207">
        <v>72.8</v>
      </c>
      <c r="N26" s="207">
        <v>78</v>
      </c>
      <c r="O26" s="207">
        <v>3</v>
      </c>
      <c r="P26" s="207">
        <v>37.2</v>
      </c>
      <c r="Q26" s="207">
        <v>32.1</v>
      </c>
      <c r="R26" s="207">
        <v>45.8</v>
      </c>
      <c r="S26" s="207">
        <v>3</v>
      </c>
      <c r="T26" s="207">
        <v>3</v>
      </c>
      <c r="U26" s="207">
        <v>7.16</v>
      </c>
      <c r="V26" s="207">
        <v>14.7</v>
      </c>
      <c r="W26" s="207">
        <v>2.8</v>
      </c>
      <c r="X26" s="207">
        <v>2.2</v>
      </c>
      <c r="Y26" s="207"/>
      <c r="Z26" s="188" t="s">
        <v>84</v>
      </c>
      <c r="AA26" s="207">
        <v>0.3</v>
      </c>
      <c r="AB26" s="207">
        <v>2</v>
      </c>
      <c r="AC26" s="207">
        <v>2.8</v>
      </c>
      <c r="AD26" s="207">
        <v>2</v>
      </c>
      <c r="AE26" s="207">
        <v>0</v>
      </c>
      <c r="AF26" s="207">
        <v>0</v>
      </c>
      <c r="AG26" s="207">
        <v>0</v>
      </c>
      <c r="AH26" s="207">
        <v>0</v>
      </c>
      <c r="AI26" s="207" t="s">
        <v>68</v>
      </c>
      <c r="AJ26" s="207" t="s">
        <v>68</v>
      </c>
      <c r="AK26" s="207">
        <v>0</v>
      </c>
      <c r="AL26" s="207">
        <v>0</v>
      </c>
      <c r="AM26" s="207">
        <v>8</v>
      </c>
      <c r="AN26" s="207">
        <v>3</v>
      </c>
      <c r="AO26" s="462">
        <v>42755</v>
      </c>
      <c r="AP26" s="207">
        <v>2</v>
      </c>
      <c r="AQ26" s="462">
        <v>42794</v>
      </c>
      <c r="AR26" s="207">
        <v>2</v>
      </c>
      <c r="AS26" s="462">
        <v>42827</v>
      </c>
      <c r="AT26" s="207">
        <v>1</v>
      </c>
      <c r="AU26" s="207" t="s">
        <v>68</v>
      </c>
      <c r="AV26" s="207" t="s">
        <v>68</v>
      </c>
      <c r="AW26" s="207" t="s">
        <v>68</v>
      </c>
      <c r="AX26" s="207"/>
      <c r="AY26" s="188" t="s">
        <v>84</v>
      </c>
      <c r="AZ26" s="207">
        <v>5</v>
      </c>
      <c r="BA26" s="207">
        <v>1</v>
      </c>
      <c r="BB26" s="207">
        <v>3</v>
      </c>
      <c r="BC26" s="207">
        <v>3</v>
      </c>
      <c r="BD26" s="207">
        <v>2</v>
      </c>
      <c r="BE26" s="207">
        <v>0.2</v>
      </c>
      <c r="BF26" s="207">
        <v>5</v>
      </c>
      <c r="BG26" s="207">
        <v>45.8</v>
      </c>
      <c r="BH26" s="218" t="s">
        <v>68</v>
      </c>
      <c r="BI26" s="207">
        <v>11.75</v>
      </c>
      <c r="BJ26" s="207">
        <v>12.3</v>
      </c>
      <c r="BK26" s="207">
        <v>12.3</v>
      </c>
      <c r="BL26" s="207">
        <v>605.83</v>
      </c>
      <c r="BM26" s="207">
        <v>1.5</v>
      </c>
      <c r="BO26" s="207">
        <v>5</v>
      </c>
      <c r="BP26" s="422"/>
    </row>
    <row r="27" spans="1:68" s="188" customFormat="1" ht="12.75">
      <c r="A27" s="458"/>
      <c r="B27" s="422" t="s">
        <v>91</v>
      </c>
      <c r="C27" s="207"/>
      <c r="D27" s="188" t="s">
        <v>98</v>
      </c>
      <c r="E27" s="462">
        <v>43055</v>
      </c>
      <c r="F27" s="462">
        <v>43070</v>
      </c>
      <c r="G27" s="462">
        <v>42841</v>
      </c>
      <c r="H27" s="462">
        <v>42845</v>
      </c>
      <c r="I27" s="462">
        <v>42888</v>
      </c>
      <c r="J27" s="207">
        <v>199</v>
      </c>
      <c r="K27" s="207">
        <v>20.3</v>
      </c>
      <c r="L27" s="207">
        <v>5</v>
      </c>
      <c r="M27" s="207">
        <v>86.3</v>
      </c>
      <c r="N27" s="207">
        <v>66</v>
      </c>
      <c r="O27" s="207">
        <v>3</v>
      </c>
      <c r="P27" s="207">
        <v>35.74</v>
      </c>
      <c r="Q27" s="207">
        <v>36.3</v>
      </c>
      <c r="R27" s="207">
        <v>40.3</v>
      </c>
      <c r="S27" s="207">
        <v>3</v>
      </c>
      <c r="T27" s="207">
        <v>3</v>
      </c>
      <c r="U27" s="207">
        <v>7</v>
      </c>
      <c r="V27" s="392">
        <v>16.7</v>
      </c>
      <c r="W27" s="392">
        <v>1.3</v>
      </c>
      <c r="X27" s="188" t="s">
        <v>68</v>
      </c>
      <c r="Y27" s="207"/>
      <c r="Z27" s="218" t="s">
        <v>98</v>
      </c>
      <c r="AA27" s="207">
        <v>0</v>
      </c>
      <c r="AB27" s="207">
        <v>1</v>
      </c>
      <c r="AC27" s="218"/>
      <c r="AD27" s="207">
        <v>1</v>
      </c>
      <c r="AE27" s="207">
        <v>0</v>
      </c>
      <c r="AF27" s="207">
        <v>2</v>
      </c>
      <c r="AG27" s="207" t="s">
        <v>68</v>
      </c>
      <c r="AH27" s="207" t="s">
        <v>68</v>
      </c>
      <c r="AI27" s="207" t="s">
        <v>68</v>
      </c>
      <c r="AJ27" s="207" t="s">
        <v>68</v>
      </c>
      <c r="AK27" s="207">
        <v>0</v>
      </c>
      <c r="AL27" s="207">
        <v>0</v>
      </c>
      <c r="AM27" s="207" t="s">
        <v>68</v>
      </c>
      <c r="AN27" s="207" t="s">
        <v>68</v>
      </c>
      <c r="AO27" s="462">
        <v>42759</v>
      </c>
      <c r="AP27" s="207" t="s">
        <v>99</v>
      </c>
      <c r="AQ27" s="462">
        <v>42815</v>
      </c>
      <c r="AR27" s="375" t="s">
        <v>74</v>
      </c>
      <c r="AS27" s="207" t="s">
        <v>100</v>
      </c>
      <c r="AT27" s="207" t="s">
        <v>100</v>
      </c>
      <c r="AU27" s="218"/>
      <c r="AV27" s="218"/>
      <c r="AW27" s="207">
        <v>1</v>
      </c>
      <c r="AX27" s="207"/>
      <c r="AY27" s="188" t="s">
        <v>98</v>
      </c>
      <c r="AZ27" s="207">
        <v>1</v>
      </c>
      <c r="BA27" s="207">
        <v>5</v>
      </c>
      <c r="BB27" s="207">
        <v>5</v>
      </c>
      <c r="BC27" s="207">
        <v>1</v>
      </c>
      <c r="BD27" s="207">
        <v>2</v>
      </c>
      <c r="BE27" s="207">
        <v>0</v>
      </c>
      <c r="BF27" s="207">
        <v>5</v>
      </c>
      <c r="BG27" s="207">
        <v>40.3</v>
      </c>
      <c r="BH27" s="207">
        <v>820.5</v>
      </c>
      <c r="BI27" s="207">
        <v>10.4</v>
      </c>
      <c r="BJ27" s="207">
        <v>10.5</v>
      </c>
      <c r="BK27" s="207">
        <v>10.3</v>
      </c>
      <c r="BL27" s="207">
        <v>520.4</v>
      </c>
      <c r="BM27" s="207">
        <v>3.3</v>
      </c>
      <c r="BO27" s="207">
        <v>3</v>
      </c>
      <c r="BP27" s="422"/>
    </row>
    <row r="28" spans="1:68" s="188" customFormat="1" ht="12.75">
      <c r="A28" s="458"/>
      <c r="B28" s="422" t="s">
        <v>91</v>
      </c>
      <c r="C28" s="207"/>
      <c r="D28" s="217" t="s">
        <v>89</v>
      </c>
      <c r="E28" s="461" t="s">
        <v>68</v>
      </c>
      <c r="F28" s="461" t="s">
        <v>68</v>
      </c>
      <c r="G28" s="461" t="s">
        <v>68</v>
      </c>
      <c r="H28" s="461" t="s">
        <v>68</v>
      </c>
      <c r="I28" s="461" t="s">
        <v>68</v>
      </c>
      <c r="J28" s="475">
        <f aca="true" t="shared" si="3" ref="J28:N28">AVERAGE(J17:J27)</f>
        <v>192.72727272727272</v>
      </c>
      <c r="K28" s="475">
        <f t="shared" si="3"/>
        <v>17.76090909090909</v>
      </c>
      <c r="L28" s="475">
        <v>5</v>
      </c>
      <c r="M28" s="475">
        <f t="shared" si="3"/>
        <v>72.66363636363636</v>
      </c>
      <c r="N28" s="475">
        <f t="shared" si="3"/>
        <v>76.23636363636363</v>
      </c>
      <c r="O28" s="476">
        <v>3</v>
      </c>
      <c r="P28" s="475">
        <f aca="true" t="shared" si="4" ref="P28:X28">AVERAGE(P17:P27)</f>
        <v>34.22363636363636</v>
      </c>
      <c r="Q28" s="475">
        <f t="shared" si="4"/>
        <v>37.81727272727273</v>
      </c>
      <c r="R28" s="475">
        <f t="shared" si="4"/>
        <v>41.13090909090909</v>
      </c>
      <c r="S28" s="476">
        <f t="shared" si="4"/>
        <v>3.6</v>
      </c>
      <c r="T28" s="476">
        <f t="shared" si="4"/>
        <v>1.8</v>
      </c>
      <c r="U28" s="475">
        <f t="shared" si="4"/>
        <v>7.8199999999999985</v>
      </c>
      <c r="V28" s="475">
        <f t="shared" si="4"/>
        <v>18.750999999999998</v>
      </c>
      <c r="W28" s="475">
        <f t="shared" si="4"/>
        <v>2.112</v>
      </c>
      <c r="X28" s="475">
        <f t="shared" si="4"/>
        <v>1.9375</v>
      </c>
      <c r="Y28" s="207"/>
      <c r="Z28" s="217" t="s">
        <v>89</v>
      </c>
      <c r="AA28" s="207"/>
      <c r="AB28" s="207"/>
      <c r="AC28" s="218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462"/>
      <c r="AP28" s="207"/>
      <c r="AQ28" s="462"/>
      <c r="AR28" s="207"/>
      <c r="AS28" s="207"/>
      <c r="AT28" s="207"/>
      <c r="AU28" s="218"/>
      <c r="AV28" s="218"/>
      <c r="AW28" s="207"/>
      <c r="AX28" s="207"/>
      <c r="AY28" s="217" t="s">
        <v>89</v>
      </c>
      <c r="AZ28" s="501">
        <v>5</v>
      </c>
      <c r="BA28" s="501">
        <v>1.3333333333333333</v>
      </c>
      <c r="BB28" s="501">
        <v>4.666666666666667</v>
      </c>
      <c r="BC28" s="501">
        <v>2.8</v>
      </c>
      <c r="BD28" s="501">
        <v>1.6363636363636365</v>
      </c>
      <c r="BE28" s="334">
        <v>1.2555555555555555</v>
      </c>
      <c r="BF28" s="8">
        <v>1</v>
      </c>
      <c r="BG28" s="475">
        <f aca="true" t="shared" si="5" ref="BG28:BL28">AVERAGE(BG17:BG27)</f>
        <v>41.13090909090909</v>
      </c>
      <c r="BH28" s="475">
        <f t="shared" si="5"/>
        <v>801.9</v>
      </c>
      <c r="BI28" s="475">
        <f t="shared" si="5"/>
        <v>10.30090909090909</v>
      </c>
      <c r="BJ28" s="475">
        <f t="shared" si="5"/>
        <v>10.499363636363638</v>
      </c>
      <c r="BK28" s="475">
        <f t="shared" si="5"/>
        <v>10.46490909090909</v>
      </c>
      <c r="BL28" s="475">
        <f t="shared" si="5"/>
        <v>515.7195454545455</v>
      </c>
      <c r="BM28" s="475">
        <f>(BL28-485.67)/485.67*100</f>
        <v>6.187235253267747</v>
      </c>
      <c r="BO28" s="476">
        <v>1</v>
      </c>
      <c r="BP28" s="422"/>
    </row>
    <row r="29" spans="1:68" s="367" customFormat="1" ht="15.75" customHeight="1">
      <c r="A29" s="458"/>
      <c r="B29" s="459" t="s">
        <v>101</v>
      </c>
      <c r="C29" s="464" t="s">
        <v>102</v>
      </c>
      <c r="D29" s="465" t="s">
        <v>85</v>
      </c>
      <c r="E29" s="216">
        <v>43411</v>
      </c>
      <c r="F29" s="216">
        <v>43419</v>
      </c>
      <c r="G29" s="216"/>
      <c r="H29" s="216"/>
      <c r="I29" s="216">
        <v>43244</v>
      </c>
      <c r="J29" s="467">
        <v>199</v>
      </c>
      <c r="K29" s="467">
        <v>16.9</v>
      </c>
      <c r="L29" s="467">
        <v>5</v>
      </c>
      <c r="M29" s="467">
        <v>54.7</v>
      </c>
      <c r="N29" s="467">
        <v>72</v>
      </c>
      <c r="O29" s="467">
        <v>2</v>
      </c>
      <c r="P29" s="467">
        <v>32.8</v>
      </c>
      <c r="Q29" s="467">
        <v>36.2</v>
      </c>
      <c r="R29" s="467">
        <v>42.1</v>
      </c>
      <c r="S29" s="452"/>
      <c r="T29" s="452"/>
      <c r="U29" s="452"/>
      <c r="V29" s="452"/>
      <c r="W29" s="452"/>
      <c r="X29" s="452"/>
      <c r="Y29" s="464" t="s">
        <v>102</v>
      </c>
      <c r="Z29" s="465" t="s">
        <v>85</v>
      </c>
      <c r="AA29" s="467">
        <v>0</v>
      </c>
      <c r="AB29" s="467">
        <v>1</v>
      </c>
      <c r="AC29" s="467">
        <v>0</v>
      </c>
      <c r="AD29" s="467">
        <v>1</v>
      </c>
      <c r="AE29" s="467">
        <v>0</v>
      </c>
      <c r="AF29" s="467">
        <v>1</v>
      </c>
      <c r="AG29" s="467" t="s">
        <v>83</v>
      </c>
      <c r="AH29" s="467" t="s">
        <v>83</v>
      </c>
      <c r="AI29" s="467"/>
      <c r="AJ29" s="467"/>
      <c r="AK29" s="467">
        <v>0</v>
      </c>
      <c r="AL29" s="467">
        <v>0</v>
      </c>
      <c r="AM29" s="467">
        <v>0</v>
      </c>
      <c r="AN29" s="467">
        <v>1</v>
      </c>
      <c r="AO29" s="467"/>
      <c r="AP29" s="467">
        <v>2</v>
      </c>
      <c r="AQ29" s="481"/>
      <c r="AR29" s="481"/>
      <c r="AX29" s="464" t="s">
        <v>102</v>
      </c>
      <c r="AY29" s="465" t="s">
        <v>85</v>
      </c>
      <c r="AZ29" s="467">
        <v>5</v>
      </c>
      <c r="BA29" s="467">
        <v>1</v>
      </c>
      <c r="BB29" s="467">
        <v>1</v>
      </c>
      <c r="BC29" s="467">
        <v>5</v>
      </c>
      <c r="BE29" s="467">
        <v>0.5</v>
      </c>
      <c r="BG29" s="467">
        <v>42.1</v>
      </c>
      <c r="BH29" s="467">
        <v>858.4</v>
      </c>
      <c r="BI29" s="467">
        <v>104.5</v>
      </c>
      <c r="BJ29" s="467">
        <v>102.5</v>
      </c>
      <c r="BK29" s="478">
        <v>103.5</v>
      </c>
      <c r="BL29" s="467">
        <v>430.7</v>
      </c>
      <c r="BM29" s="467">
        <v>2.23</v>
      </c>
      <c r="BO29" s="467">
        <v>3</v>
      </c>
      <c r="BP29" s="508"/>
    </row>
    <row r="30" spans="1:68" s="367" customFormat="1" ht="12.75">
      <c r="A30" s="458"/>
      <c r="B30" s="459" t="s">
        <v>101</v>
      </c>
      <c r="C30" s="466"/>
      <c r="D30" s="465" t="s">
        <v>103</v>
      </c>
      <c r="E30" s="216">
        <v>43417</v>
      </c>
      <c r="F30" s="216">
        <v>43435</v>
      </c>
      <c r="G30" s="216"/>
      <c r="H30" s="216"/>
      <c r="I30" s="216">
        <v>43246</v>
      </c>
      <c r="J30" s="467">
        <v>194</v>
      </c>
      <c r="K30" s="467">
        <v>15.2</v>
      </c>
      <c r="L30" s="467">
        <v>1</v>
      </c>
      <c r="M30" s="467">
        <v>76.5</v>
      </c>
      <c r="N30" s="467">
        <v>76.4</v>
      </c>
      <c r="O30" s="467">
        <v>1</v>
      </c>
      <c r="P30" s="478">
        <v>25.5</v>
      </c>
      <c r="Q30" s="478">
        <v>41.2</v>
      </c>
      <c r="R30" s="478">
        <v>39.4</v>
      </c>
      <c r="S30" s="452"/>
      <c r="T30" s="452"/>
      <c r="U30" s="452"/>
      <c r="V30" s="452"/>
      <c r="W30" s="452"/>
      <c r="X30" s="452"/>
      <c r="Y30" s="466"/>
      <c r="Z30" s="465" t="s">
        <v>103</v>
      </c>
      <c r="AA30" s="467">
        <v>0</v>
      </c>
      <c r="AB30" s="467"/>
      <c r="AC30" s="467"/>
      <c r="AD30" s="467">
        <v>1</v>
      </c>
      <c r="AE30" s="467">
        <v>10</v>
      </c>
      <c r="AF30" s="467">
        <v>1</v>
      </c>
      <c r="AG30" s="467"/>
      <c r="AH30" s="467">
        <v>0</v>
      </c>
      <c r="AI30" s="467"/>
      <c r="AJ30" s="467"/>
      <c r="AK30" s="467">
        <v>0</v>
      </c>
      <c r="AL30" s="467"/>
      <c r="AM30" s="467"/>
      <c r="AN30" s="467">
        <v>0</v>
      </c>
      <c r="AO30" s="467"/>
      <c r="AP30" s="467">
        <v>1</v>
      </c>
      <c r="AQ30" s="467"/>
      <c r="AR30" s="467">
        <v>1</v>
      </c>
      <c r="AX30" s="466"/>
      <c r="AY30" s="465" t="s">
        <v>103</v>
      </c>
      <c r="AZ30" s="467">
        <v>5</v>
      </c>
      <c r="BA30" s="467">
        <v>1</v>
      </c>
      <c r="BB30" s="467">
        <v>5</v>
      </c>
      <c r="BC30" s="467">
        <v>3</v>
      </c>
      <c r="BE30" s="467">
        <v>0</v>
      </c>
      <c r="BG30" s="478">
        <v>39.4</v>
      </c>
      <c r="BH30" s="467">
        <v>897</v>
      </c>
      <c r="BI30" s="478">
        <v>123.2</v>
      </c>
      <c r="BJ30" s="478">
        <v>123.4</v>
      </c>
      <c r="BK30" s="478">
        <v>123.3</v>
      </c>
      <c r="BL30" s="478">
        <v>411</v>
      </c>
      <c r="BM30" s="478">
        <v>6.48</v>
      </c>
      <c r="BO30" s="467">
        <v>1</v>
      </c>
      <c r="BP30" s="508"/>
    </row>
    <row r="31" spans="1:68" s="367" customFormat="1" ht="12.75">
      <c r="A31" s="458"/>
      <c r="B31" s="459" t="s">
        <v>101</v>
      </c>
      <c r="C31" s="466"/>
      <c r="D31" s="465" t="s">
        <v>79</v>
      </c>
      <c r="E31" s="216">
        <v>43419</v>
      </c>
      <c r="F31" s="216">
        <v>43431</v>
      </c>
      <c r="G31" s="216">
        <v>43201</v>
      </c>
      <c r="H31" s="216">
        <v>43206</v>
      </c>
      <c r="I31" s="216">
        <v>43251</v>
      </c>
      <c r="J31" s="467">
        <v>198</v>
      </c>
      <c r="K31" s="467">
        <v>17.3</v>
      </c>
      <c r="L31" s="467">
        <v>3</v>
      </c>
      <c r="M31" s="467">
        <v>62.1</v>
      </c>
      <c r="N31" s="467">
        <v>75.1</v>
      </c>
      <c r="O31" s="467">
        <v>2</v>
      </c>
      <c r="P31" s="467">
        <v>31.36</v>
      </c>
      <c r="Q31" s="467">
        <v>34.22</v>
      </c>
      <c r="R31" s="467">
        <v>40.98</v>
      </c>
      <c r="S31" s="452"/>
      <c r="T31" s="452"/>
      <c r="U31" s="452"/>
      <c r="V31" s="452"/>
      <c r="W31" s="452"/>
      <c r="X31" s="452"/>
      <c r="Y31" s="466"/>
      <c r="Z31" s="465" t="s">
        <v>79</v>
      </c>
      <c r="AA31" s="467">
        <v>0.22</v>
      </c>
      <c r="AB31" s="467">
        <v>43102</v>
      </c>
      <c r="AC31" s="467">
        <v>0</v>
      </c>
      <c r="AD31" s="467">
        <v>0</v>
      </c>
      <c r="AE31" s="467">
        <v>2.81</v>
      </c>
      <c r="AF31" s="467">
        <v>43102</v>
      </c>
      <c r="AG31" s="467">
        <v>0</v>
      </c>
      <c r="AH31" s="467">
        <v>0</v>
      </c>
      <c r="AI31" s="467">
        <v>0</v>
      </c>
      <c r="AJ31" s="467">
        <v>0</v>
      </c>
      <c r="AK31" s="467">
        <v>0</v>
      </c>
      <c r="AL31" s="467">
        <v>0</v>
      </c>
      <c r="AM31" s="467">
        <v>0</v>
      </c>
      <c r="AN31" s="467">
        <v>0</v>
      </c>
      <c r="AO31" s="467">
        <v>0</v>
      </c>
      <c r="AP31" s="467">
        <v>0</v>
      </c>
      <c r="AQ31" s="467">
        <v>0</v>
      </c>
      <c r="AR31" s="467">
        <v>0</v>
      </c>
      <c r="AX31" s="466"/>
      <c r="AY31" s="465" t="s">
        <v>79</v>
      </c>
      <c r="AZ31" s="467">
        <v>5</v>
      </c>
      <c r="BA31" s="467">
        <v>1</v>
      </c>
      <c r="BB31" s="467">
        <v>5</v>
      </c>
      <c r="BC31" s="467">
        <v>3</v>
      </c>
      <c r="BE31" s="467">
        <v>0</v>
      </c>
      <c r="BG31" s="467">
        <v>40.98</v>
      </c>
      <c r="BH31" s="478"/>
      <c r="BI31" s="467">
        <v>110.12</v>
      </c>
      <c r="BJ31" s="467">
        <v>105.36</v>
      </c>
      <c r="BK31" s="467">
        <v>107.74</v>
      </c>
      <c r="BL31" s="467">
        <v>419.11</v>
      </c>
      <c r="BM31" s="467">
        <v>5.8</v>
      </c>
      <c r="BO31" s="467">
        <v>2</v>
      </c>
      <c r="BP31" s="508"/>
    </row>
    <row r="32" spans="1:68" s="367" customFormat="1" ht="12.75">
      <c r="A32" s="458"/>
      <c r="B32" s="459" t="s">
        <v>101</v>
      </c>
      <c r="C32" s="466"/>
      <c r="D32" s="465" t="s">
        <v>70</v>
      </c>
      <c r="E32" s="216">
        <v>43397</v>
      </c>
      <c r="F32" s="216">
        <v>43403</v>
      </c>
      <c r="G32" s="216">
        <v>43197</v>
      </c>
      <c r="H32" s="216">
        <v>43200</v>
      </c>
      <c r="I32" s="216">
        <v>43247</v>
      </c>
      <c r="J32" s="467">
        <v>215</v>
      </c>
      <c r="K32" s="467">
        <v>15.41</v>
      </c>
      <c r="L32" s="467">
        <v>5</v>
      </c>
      <c r="M32" s="467">
        <v>71.58</v>
      </c>
      <c r="N32" s="467">
        <v>81</v>
      </c>
      <c r="O32" s="467">
        <v>2</v>
      </c>
      <c r="P32" s="467">
        <v>32.83</v>
      </c>
      <c r="Q32" s="467">
        <v>41.8</v>
      </c>
      <c r="R32" s="487">
        <v>40.4</v>
      </c>
      <c r="S32" s="452"/>
      <c r="T32" s="452"/>
      <c r="U32" s="452"/>
      <c r="V32" s="452"/>
      <c r="W32" s="452"/>
      <c r="X32" s="452"/>
      <c r="Y32" s="466"/>
      <c r="Z32" s="465" t="s">
        <v>70</v>
      </c>
      <c r="AA32" s="467" t="s">
        <v>68</v>
      </c>
      <c r="AB32" s="467" t="s">
        <v>68</v>
      </c>
      <c r="AC32" s="467">
        <v>30</v>
      </c>
      <c r="AD32" s="467">
        <v>2</v>
      </c>
      <c r="AE32" s="467">
        <v>30</v>
      </c>
      <c r="AF32" s="467">
        <v>2</v>
      </c>
      <c r="AG32" s="467" t="s">
        <v>68</v>
      </c>
      <c r="AH32" s="467" t="s">
        <v>68</v>
      </c>
      <c r="AI32" s="467" t="s">
        <v>68</v>
      </c>
      <c r="AJ32" s="467" t="s">
        <v>68</v>
      </c>
      <c r="AK32" s="467" t="s">
        <v>68</v>
      </c>
      <c r="AL32" s="467" t="s">
        <v>68</v>
      </c>
      <c r="AM32" s="467"/>
      <c r="AN32" s="467"/>
      <c r="AO32" s="467" t="s">
        <v>68</v>
      </c>
      <c r="AP32" s="467" t="s">
        <v>68</v>
      </c>
      <c r="AQ32" s="467" t="s">
        <v>68</v>
      </c>
      <c r="AR32" s="467" t="s">
        <v>68</v>
      </c>
      <c r="AX32" s="466"/>
      <c r="AY32" s="465" t="s">
        <v>70</v>
      </c>
      <c r="AZ32" s="467">
        <v>5</v>
      </c>
      <c r="BA32" s="467">
        <v>1</v>
      </c>
      <c r="BB32" s="467">
        <v>5</v>
      </c>
      <c r="BC32" s="467">
        <v>3</v>
      </c>
      <c r="BE32" s="467" t="s">
        <v>68</v>
      </c>
      <c r="BG32" s="487">
        <v>40.4</v>
      </c>
      <c r="BH32" s="467" t="s">
        <v>68</v>
      </c>
      <c r="BI32" s="467">
        <v>129</v>
      </c>
      <c r="BJ32" s="467">
        <v>120</v>
      </c>
      <c r="BK32" s="467">
        <v>124.5</v>
      </c>
      <c r="BL32" s="467">
        <v>474.3</v>
      </c>
      <c r="BM32" s="467">
        <v>4.6</v>
      </c>
      <c r="BO32" s="467">
        <v>3</v>
      </c>
      <c r="BP32" s="508"/>
    </row>
    <row r="33" spans="1:68" s="367" customFormat="1" ht="12.75">
      <c r="A33" s="458"/>
      <c r="B33" s="459" t="s">
        <v>101</v>
      </c>
      <c r="C33" s="466"/>
      <c r="D33" s="465" t="s">
        <v>104</v>
      </c>
      <c r="E33" s="216">
        <v>43413</v>
      </c>
      <c r="F33" s="216">
        <v>43424</v>
      </c>
      <c r="G33" s="216"/>
      <c r="H33" s="216"/>
      <c r="I33" s="216">
        <v>43249</v>
      </c>
      <c r="J33" s="479">
        <v>190</v>
      </c>
      <c r="K33" s="479">
        <v>12.9</v>
      </c>
      <c r="L33" s="467">
        <v>3</v>
      </c>
      <c r="M33" s="479">
        <v>73</v>
      </c>
      <c r="N33" s="479">
        <v>70.5</v>
      </c>
      <c r="O33" s="467">
        <v>2</v>
      </c>
      <c r="P33" s="479">
        <v>30</v>
      </c>
      <c r="Q33" s="479">
        <v>37.6</v>
      </c>
      <c r="R33" s="479">
        <v>39.11</v>
      </c>
      <c r="S33" s="452"/>
      <c r="T33" s="452"/>
      <c r="U33" s="452"/>
      <c r="V33" s="452"/>
      <c r="W33" s="452"/>
      <c r="X33" s="452"/>
      <c r="Y33" s="466"/>
      <c r="Z33" s="465" t="s">
        <v>104</v>
      </c>
      <c r="AA33" s="467">
        <v>1</v>
      </c>
      <c r="AB33" s="467"/>
      <c r="AC33" s="467">
        <v>1</v>
      </c>
      <c r="AD33" s="467"/>
      <c r="AE33" s="467">
        <v>3</v>
      </c>
      <c r="AF33" s="467"/>
      <c r="AG33" s="467">
        <v>0</v>
      </c>
      <c r="AH33" s="467"/>
      <c r="AI33" s="467"/>
      <c r="AJ33" s="467">
        <v>1</v>
      </c>
      <c r="AK33" s="467">
        <v>0</v>
      </c>
      <c r="AL33" s="467"/>
      <c r="AM33" s="467">
        <v>0</v>
      </c>
      <c r="AN33" s="467"/>
      <c r="AO33" s="467">
        <v>1</v>
      </c>
      <c r="AP33" s="467"/>
      <c r="AQ33" s="467">
        <v>1</v>
      </c>
      <c r="AR33" s="467">
        <v>1</v>
      </c>
      <c r="AX33" s="466"/>
      <c r="AY33" s="465" t="s">
        <v>104</v>
      </c>
      <c r="AZ33" s="467">
        <v>5</v>
      </c>
      <c r="BA33" s="467">
        <v>5</v>
      </c>
      <c r="BB33" s="467">
        <v>5</v>
      </c>
      <c r="BC33" s="467">
        <v>3</v>
      </c>
      <c r="BE33" s="467">
        <v>0</v>
      </c>
      <c r="BG33" s="479">
        <v>39.11</v>
      </c>
      <c r="BH33" s="479">
        <v>807</v>
      </c>
      <c r="BI33" s="479">
        <v>92.3</v>
      </c>
      <c r="BJ33" s="479">
        <v>98.7</v>
      </c>
      <c r="BK33" s="467">
        <v>95.5</v>
      </c>
      <c r="BL33" s="479">
        <v>424.5</v>
      </c>
      <c r="BM33" s="479">
        <v>3.63</v>
      </c>
      <c r="BO33" s="467">
        <v>3</v>
      </c>
      <c r="BP33" s="508"/>
    </row>
    <row r="34" spans="1:68" s="367" customFormat="1" ht="12.75">
      <c r="A34" s="458"/>
      <c r="B34" s="459" t="s">
        <v>101</v>
      </c>
      <c r="C34" s="466"/>
      <c r="D34" s="465" t="s">
        <v>84</v>
      </c>
      <c r="E34" s="216">
        <v>43408</v>
      </c>
      <c r="F34" s="216">
        <v>43419</v>
      </c>
      <c r="G34" s="216"/>
      <c r="H34" s="216"/>
      <c r="I34" s="216">
        <v>43250</v>
      </c>
      <c r="J34" s="467">
        <v>207</v>
      </c>
      <c r="K34" s="467">
        <v>16.85</v>
      </c>
      <c r="L34" s="467">
        <v>3</v>
      </c>
      <c r="M34" s="467">
        <v>73.4</v>
      </c>
      <c r="N34" s="467">
        <v>84</v>
      </c>
      <c r="O34" s="467">
        <v>3</v>
      </c>
      <c r="P34" s="480">
        <v>35.2</v>
      </c>
      <c r="Q34" s="467">
        <v>40.8</v>
      </c>
      <c r="R34" s="467">
        <v>42.5</v>
      </c>
      <c r="S34" s="452"/>
      <c r="T34" s="452"/>
      <c r="U34" s="452"/>
      <c r="V34" s="452"/>
      <c r="W34" s="452"/>
      <c r="X34" s="452"/>
      <c r="Y34" s="466"/>
      <c r="Z34" s="465" t="s">
        <v>84</v>
      </c>
      <c r="AA34" s="467">
        <v>0.9</v>
      </c>
      <c r="AB34" s="467">
        <v>2</v>
      </c>
      <c r="AC34" s="467"/>
      <c r="AD34" s="467">
        <v>1</v>
      </c>
      <c r="AE34" s="467">
        <v>0</v>
      </c>
      <c r="AF34" s="467">
        <v>1</v>
      </c>
      <c r="AG34" s="467"/>
      <c r="AH34" s="467"/>
      <c r="AI34" s="467"/>
      <c r="AJ34" s="467"/>
      <c r="AK34" s="467">
        <v>0</v>
      </c>
      <c r="AL34" s="467">
        <v>1</v>
      </c>
      <c r="AM34" s="467">
        <v>25</v>
      </c>
      <c r="AN34" s="467">
        <v>3</v>
      </c>
      <c r="AO34" s="467"/>
      <c r="AP34" s="467">
        <v>3</v>
      </c>
      <c r="AQ34" s="467"/>
      <c r="AR34" s="467">
        <v>2</v>
      </c>
      <c r="AX34" s="466"/>
      <c r="AY34" s="465" t="s">
        <v>84</v>
      </c>
      <c r="AZ34" s="467">
        <v>5</v>
      </c>
      <c r="BA34" s="467">
        <v>1</v>
      </c>
      <c r="BB34" s="467">
        <v>5</v>
      </c>
      <c r="BC34" s="467">
        <v>3</v>
      </c>
      <c r="BE34" s="467">
        <v>3</v>
      </c>
      <c r="BG34" s="467">
        <v>42.5</v>
      </c>
      <c r="BH34" s="480"/>
      <c r="BI34" s="467">
        <v>123.5</v>
      </c>
      <c r="BJ34" s="467">
        <v>124.8</v>
      </c>
      <c r="BK34" s="467">
        <v>124.15</v>
      </c>
      <c r="BL34" s="467">
        <v>517.3</v>
      </c>
      <c r="BM34" s="467">
        <v>2.8</v>
      </c>
      <c r="BO34" s="467">
        <v>3</v>
      </c>
      <c r="BP34" s="508"/>
    </row>
    <row r="35" spans="1:68" s="367" customFormat="1" ht="12.75">
      <c r="A35" s="458"/>
      <c r="B35" s="459" t="s">
        <v>101</v>
      </c>
      <c r="C35" s="466"/>
      <c r="D35" s="465" t="s">
        <v>78</v>
      </c>
      <c r="E35" s="216">
        <v>43409</v>
      </c>
      <c r="F35" s="216">
        <v>43419</v>
      </c>
      <c r="G35" s="216"/>
      <c r="H35" s="216"/>
      <c r="I35" s="216">
        <v>43247</v>
      </c>
      <c r="J35" s="467">
        <v>203</v>
      </c>
      <c r="K35" s="467">
        <v>16.7</v>
      </c>
      <c r="L35" s="467">
        <v>5</v>
      </c>
      <c r="M35" s="467">
        <v>62.7</v>
      </c>
      <c r="N35" s="467">
        <v>83</v>
      </c>
      <c r="O35" s="467">
        <v>2</v>
      </c>
      <c r="P35" s="467">
        <v>31.4</v>
      </c>
      <c r="Q35" s="467">
        <v>34.3</v>
      </c>
      <c r="R35" s="467">
        <v>42.9</v>
      </c>
      <c r="S35" s="452"/>
      <c r="T35" s="452"/>
      <c r="U35" s="452"/>
      <c r="V35" s="452"/>
      <c r="W35" s="452"/>
      <c r="X35" s="452"/>
      <c r="Y35" s="466"/>
      <c r="Z35" s="465" t="s">
        <v>78</v>
      </c>
      <c r="AA35" s="467">
        <v>4</v>
      </c>
      <c r="AB35" s="467">
        <v>2</v>
      </c>
      <c r="AC35" s="467">
        <v>100</v>
      </c>
      <c r="AD35" s="467">
        <v>2</v>
      </c>
      <c r="AE35" s="467">
        <v>0</v>
      </c>
      <c r="AF35" s="467">
        <v>1</v>
      </c>
      <c r="AG35" s="467"/>
      <c r="AH35" s="467">
        <v>1</v>
      </c>
      <c r="AI35" s="467"/>
      <c r="AJ35" s="467"/>
      <c r="AK35" s="467">
        <v>0</v>
      </c>
      <c r="AL35" s="467">
        <v>0</v>
      </c>
      <c r="AM35" s="467"/>
      <c r="AN35" s="467">
        <v>1</v>
      </c>
      <c r="AO35" s="467"/>
      <c r="AP35" s="467">
        <v>1</v>
      </c>
      <c r="AQ35" s="467"/>
      <c r="AR35" s="467">
        <v>2</v>
      </c>
      <c r="AX35" s="466"/>
      <c r="AY35" s="465" t="s">
        <v>78</v>
      </c>
      <c r="AZ35" s="467">
        <v>5</v>
      </c>
      <c r="BA35" s="467">
        <v>1</v>
      </c>
      <c r="BB35" s="467">
        <v>5</v>
      </c>
      <c r="BC35" s="467">
        <v>3</v>
      </c>
      <c r="BE35" s="467">
        <v>0</v>
      </c>
      <c r="BG35" s="467">
        <v>42.9</v>
      </c>
      <c r="BH35" s="480"/>
      <c r="BI35" s="467">
        <v>106</v>
      </c>
      <c r="BJ35" s="467">
        <v>110.6</v>
      </c>
      <c r="BK35" s="467">
        <v>108.3</v>
      </c>
      <c r="BL35" s="467">
        <v>433.2</v>
      </c>
      <c r="BM35" s="467">
        <v>5.1</v>
      </c>
      <c r="BO35" s="467">
        <v>2</v>
      </c>
      <c r="BP35" s="508"/>
    </row>
    <row r="36" spans="1:68" s="367" customFormat="1" ht="12.75">
      <c r="A36" s="458"/>
      <c r="B36" s="459" t="s">
        <v>101</v>
      </c>
      <c r="C36" s="466"/>
      <c r="D36" s="465" t="s">
        <v>98</v>
      </c>
      <c r="E36" s="216">
        <v>43403</v>
      </c>
      <c r="F36" s="216">
        <v>43413</v>
      </c>
      <c r="G36" s="216">
        <v>43203</v>
      </c>
      <c r="H36" s="216">
        <v>43209</v>
      </c>
      <c r="I36" s="216">
        <v>43257</v>
      </c>
      <c r="J36" s="467">
        <v>220</v>
      </c>
      <c r="K36" s="467">
        <v>18.75</v>
      </c>
      <c r="L36" s="467">
        <v>5</v>
      </c>
      <c r="M36" s="467">
        <v>86.35</v>
      </c>
      <c r="N36" s="467">
        <v>70.6</v>
      </c>
      <c r="O36" s="467">
        <v>3</v>
      </c>
      <c r="P36" s="467">
        <v>42.04</v>
      </c>
      <c r="Q36" s="467">
        <v>36.9</v>
      </c>
      <c r="R36" s="467">
        <v>33.3</v>
      </c>
      <c r="S36" s="452"/>
      <c r="T36" s="452"/>
      <c r="U36" s="452"/>
      <c r="V36" s="452"/>
      <c r="W36" s="452"/>
      <c r="X36" s="452"/>
      <c r="Y36" s="466"/>
      <c r="Z36" s="465" t="s">
        <v>98</v>
      </c>
      <c r="AA36" s="465" t="s">
        <v>105</v>
      </c>
      <c r="AB36" s="467">
        <v>2</v>
      </c>
      <c r="AC36" s="467"/>
      <c r="AD36" s="467">
        <v>2</v>
      </c>
      <c r="AE36" s="467">
        <v>0</v>
      </c>
      <c r="AF36" s="467">
        <v>3</v>
      </c>
      <c r="AG36" s="467"/>
      <c r="AH36" s="467">
        <v>3</v>
      </c>
      <c r="AI36" s="467">
        <v>0</v>
      </c>
      <c r="AJ36" s="467">
        <v>0</v>
      </c>
      <c r="AK36" s="467">
        <v>0</v>
      </c>
      <c r="AL36" s="467">
        <v>0</v>
      </c>
      <c r="AM36" s="467">
        <v>37.5</v>
      </c>
      <c r="AN36" s="467">
        <v>4</v>
      </c>
      <c r="AO36" s="467"/>
      <c r="AP36" s="465" t="s">
        <v>106</v>
      </c>
      <c r="AQ36" s="467"/>
      <c r="AR36" s="495">
        <v>2</v>
      </c>
      <c r="AX36" s="466"/>
      <c r="AY36" s="465" t="s">
        <v>98</v>
      </c>
      <c r="AZ36" s="467">
        <v>5</v>
      </c>
      <c r="BA36" s="467">
        <v>1</v>
      </c>
      <c r="BB36" s="467">
        <v>5</v>
      </c>
      <c r="BC36" s="467">
        <v>1</v>
      </c>
      <c r="BE36" s="467">
        <v>0</v>
      </c>
      <c r="BG36" s="467">
        <v>33.3</v>
      </c>
      <c r="BH36" s="467">
        <v>820.2</v>
      </c>
      <c r="BI36" s="467">
        <v>113.6</v>
      </c>
      <c r="BJ36" s="467">
        <v>112.7</v>
      </c>
      <c r="BK36" s="467">
        <v>113.15</v>
      </c>
      <c r="BL36" s="467">
        <v>510.8</v>
      </c>
      <c r="BM36" s="467">
        <v>5.1</v>
      </c>
      <c r="BO36" s="467">
        <v>1</v>
      </c>
      <c r="BP36" s="508"/>
    </row>
    <row r="37" spans="1:68" s="367" customFormat="1" ht="12.75">
      <c r="A37" s="458"/>
      <c r="B37" s="459" t="s">
        <v>101</v>
      </c>
      <c r="C37" s="466"/>
      <c r="D37" s="465" t="s">
        <v>71</v>
      </c>
      <c r="E37" s="216">
        <v>43399</v>
      </c>
      <c r="F37" s="216">
        <v>43407</v>
      </c>
      <c r="G37" s="216"/>
      <c r="H37" s="216"/>
      <c r="I37" s="216">
        <v>43250</v>
      </c>
      <c r="J37" s="467">
        <v>216</v>
      </c>
      <c r="K37" s="467">
        <v>17.5</v>
      </c>
      <c r="L37" s="467">
        <v>5</v>
      </c>
      <c r="M37" s="467">
        <v>60.23</v>
      </c>
      <c r="N37" s="467">
        <v>77.1</v>
      </c>
      <c r="O37" s="467">
        <v>4</v>
      </c>
      <c r="P37" s="467">
        <v>31.6</v>
      </c>
      <c r="Q37" s="467">
        <v>34.8</v>
      </c>
      <c r="R37" s="467">
        <v>43.2</v>
      </c>
      <c r="S37" s="452"/>
      <c r="T37" s="452"/>
      <c r="U37" s="452"/>
      <c r="V37" s="452"/>
      <c r="W37" s="452"/>
      <c r="X37" s="452"/>
      <c r="Y37" s="466"/>
      <c r="Z37" s="465" t="s">
        <v>71</v>
      </c>
      <c r="AA37" s="467">
        <v>0.14</v>
      </c>
      <c r="AB37" s="491">
        <v>43102</v>
      </c>
      <c r="AC37" s="467"/>
      <c r="AD37" s="467">
        <v>3</v>
      </c>
      <c r="AE37" s="467">
        <v>0.01</v>
      </c>
      <c r="AF37" s="491">
        <v>43102</v>
      </c>
      <c r="AG37" s="467"/>
      <c r="AH37" s="467">
        <v>1</v>
      </c>
      <c r="AI37" s="467"/>
      <c r="AJ37" s="467"/>
      <c r="AK37" s="467">
        <v>0.9</v>
      </c>
      <c r="AL37" s="467">
        <v>2</v>
      </c>
      <c r="AM37" s="467">
        <v>37.5</v>
      </c>
      <c r="AN37" s="467">
        <v>3</v>
      </c>
      <c r="AO37" s="467"/>
      <c r="AP37" s="467">
        <v>2</v>
      </c>
      <c r="AQ37" s="467"/>
      <c r="AR37" s="467">
        <v>2</v>
      </c>
      <c r="AX37" s="466"/>
      <c r="AY37" s="465" t="s">
        <v>71</v>
      </c>
      <c r="AZ37" s="467">
        <v>5</v>
      </c>
      <c r="BA37" s="467">
        <v>1</v>
      </c>
      <c r="BB37" s="467">
        <v>5</v>
      </c>
      <c r="BC37" s="467">
        <v>3</v>
      </c>
      <c r="BE37" s="467">
        <v>1.23</v>
      </c>
      <c r="BG37" s="467">
        <v>43.2</v>
      </c>
      <c r="BH37" s="467"/>
      <c r="BI37" s="467">
        <v>101.26</v>
      </c>
      <c r="BJ37" s="467">
        <v>101.88</v>
      </c>
      <c r="BK37" s="467">
        <v>101.57</v>
      </c>
      <c r="BL37" s="467">
        <v>451.65</v>
      </c>
      <c r="BM37" s="467">
        <v>4.49</v>
      </c>
      <c r="BO37" s="467">
        <v>2</v>
      </c>
      <c r="BP37" s="508"/>
    </row>
    <row r="38" spans="1:68" s="367" customFormat="1" ht="12.75">
      <c r="A38" s="458"/>
      <c r="B38" s="459" t="s">
        <v>101</v>
      </c>
      <c r="C38" s="466"/>
      <c r="D38" s="465" t="s">
        <v>76</v>
      </c>
      <c r="E38" s="216">
        <v>43407</v>
      </c>
      <c r="F38" s="216">
        <v>43419</v>
      </c>
      <c r="G38" s="216">
        <v>43208</v>
      </c>
      <c r="H38" s="216">
        <v>43210</v>
      </c>
      <c r="I38" s="216">
        <v>43252</v>
      </c>
      <c r="J38" s="467">
        <v>210</v>
      </c>
      <c r="K38" s="467">
        <v>13.47</v>
      </c>
      <c r="L38" s="467">
        <v>5</v>
      </c>
      <c r="M38" s="467">
        <v>110.9</v>
      </c>
      <c r="N38" s="467">
        <v>78</v>
      </c>
      <c r="O38" s="467">
        <v>2</v>
      </c>
      <c r="P38" s="467">
        <v>40.03</v>
      </c>
      <c r="Q38" s="467">
        <v>28.1</v>
      </c>
      <c r="R38" s="467">
        <v>43</v>
      </c>
      <c r="S38" s="452"/>
      <c r="T38" s="452"/>
      <c r="U38" s="452"/>
      <c r="V38" s="452"/>
      <c r="W38" s="452"/>
      <c r="X38" s="452"/>
      <c r="Y38" s="466"/>
      <c r="Z38" s="465" t="s">
        <v>76</v>
      </c>
      <c r="AA38" s="467">
        <v>0.011</v>
      </c>
      <c r="AB38" s="467">
        <v>2</v>
      </c>
      <c r="AC38" s="467"/>
      <c r="AD38" s="467" t="s">
        <v>68</v>
      </c>
      <c r="AE38" s="467"/>
      <c r="AF38" s="467">
        <v>3</v>
      </c>
      <c r="AG38" s="467"/>
      <c r="AH38" s="467" t="s">
        <v>68</v>
      </c>
      <c r="AI38" s="467"/>
      <c r="AJ38" s="467"/>
      <c r="AK38" s="467"/>
      <c r="AL38" s="467" t="s">
        <v>68</v>
      </c>
      <c r="AM38" s="467">
        <v>15</v>
      </c>
      <c r="AN38" s="491">
        <v>43135</v>
      </c>
      <c r="AO38" s="467"/>
      <c r="AP38" s="467" t="s">
        <v>68</v>
      </c>
      <c r="AQ38" s="467"/>
      <c r="AR38" s="467">
        <v>3</v>
      </c>
      <c r="AX38" s="466"/>
      <c r="AY38" s="465" t="s">
        <v>76</v>
      </c>
      <c r="AZ38" s="467">
        <v>5</v>
      </c>
      <c r="BA38" s="467">
        <v>1</v>
      </c>
      <c r="BB38" s="467">
        <v>5</v>
      </c>
      <c r="BC38" s="467">
        <v>1</v>
      </c>
      <c r="BE38" s="467">
        <v>4</v>
      </c>
      <c r="BG38" s="467">
        <v>43</v>
      </c>
      <c r="BH38" s="467"/>
      <c r="BI38" s="467">
        <v>105.3</v>
      </c>
      <c r="BJ38" s="467">
        <v>103.4</v>
      </c>
      <c r="BK38" s="467">
        <v>104.35</v>
      </c>
      <c r="BL38" s="467">
        <v>463.78</v>
      </c>
      <c r="BM38" s="467">
        <v>3.75</v>
      </c>
      <c r="BO38" s="467">
        <v>3</v>
      </c>
      <c r="BP38" s="508"/>
    </row>
    <row r="39" spans="1:68" s="367" customFormat="1" ht="12.75">
      <c r="A39" s="458"/>
      <c r="B39" s="459" t="s">
        <v>101</v>
      </c>
      <c r="C39" s="466"/>
      <c r="D39" s="465" t="s">
        <v>73</v>
      </c>
      <c r="E39" s="216">
        <v>43408</v>
      </c>
      <c r="F39" s="216">
        <v>43417</v>
      </c>
      <c r="G39" s="216">
        <v>43205</v>
      </c>
      <c r="H39" s="216">
        <v>43207</v>
      </c>
      <c r="I39" s="216">
        <v>43253</v>
      </c>
      <c r="J39" s="467">
        <v>211</v>
      </c>
      <c r="K39" s="467">
        <v>17</v>
      </c>
      <c r="L39" s="478">
        <v>3</v>
      </c>
      <c r="M39" s="478">
        <v>82.7</v>
      </c>
      <c r="N39" s="478">
        <v>81</v>
      </c>
      <c r="O39" s="467">
        <v>3</v>
      </c>
      <c r="P39" s="478">
        <v>38</v>
      </c>
      <c r="Q39" s="478">
        <v>35.7</v>
      </c>
      <c r="R39" s="478">
        <v>38.5</v>
      </c>
      <c r="S39" s="452"/>
      <c r="T39" s="452"/>
      <c r="U39" s="452"/>
      <c r="V39" s="452"/>
      <c r="W39" s="452"/>
      <c r="X39" s="452"/>
      <c r="Y39" s="466"/>
      <c r="Z39" s="465" t="s">
        <v>73</v>
      </c>
      <c r="AA39" s="478">
        <v>0.24</v>
      </c>
      <c r="AB39" s="492">
        <v>43102</v>
      </c>
      <c r="AC39" s="467">
        <v>0</v>
      </c>
      <c r="AD39" s="467">
        <v>1</v>
      </c>
      <c r="AE39" s="467">
        <v>8.8</v>
      </c>
      <c r="AF39" s="491">
        <v>43102</v>
      </c>
      <c r="AG39" s="467"/>
      <c r="AH39" s="467"/>
      <c r="AI39" s="467"/>
      <c r="AJ39" s="467"/>
      <c r="AK39" s="467">
        <v>0</v>
      </c>
      <c r="AL39" s="467">
        <v>1</v>
      </c>
      <c r="AM39" s="467">
        <v>20</v>
      </c>
      <c r="AN39" s="467">
        <v>3</v>
      </c>
      <c r="AO39" s="465" t="s">
        <v>94</v>
      </c>
      <c r="AP39" s="465" t="s">
        <v>94</v>
      </c>
      <c r="AQ39" s="496" t="s">
        <v>107</v>
      </c>
      <c r="AR39" s="496" t="s">
        <v>107</v>
      </c>
      <c r="AX39" s="466"/>
      <c r="AY39" s="465" t="s">
        <v>73</v>
      </c>
      <c r="AZ39" s="478">
        <v>5</v>
      </c>
      <c r="BA39" s="478">
        <v>1</v>
      </c>
      <c r="BB39" s="478">
        <v>5</v>
      </c>
      <c r="BC39" s="478">
        <v>3</v>
      </c>
      <c r="BE39" s="478">
        <v>0.4</v>
      </c>
      <c r="BG39" s="478">
        <v>38.5</v>
      </c>
      <c r="BH39" s="478">
        <v>767</v>
      </c>
      <c r="BI39" s="467"/>
      <c r="BJ39" s="467"/>
      <c r="BK39" s="478">
        <v>123.8</v>
      </c>
      <c r="BL39" s="478">
        <v>550.1</v>
      </c>
      <c r="BM39" s="478">
        <v>5.7</v>
      </c>
      <c r="BO39" s="478">
        <v>3</v>
      </c>
      <c r="BP39" s="508"/>
    </row>
    <row r="40" spans="1:68" s="367" customFormat="1" ht="12.75">
      <c r="A40" s="458"/>
      <c r="B40" s="459" t="s">
        <v>101</v>
      </c>
      <c r="C40" s="466"/>
      <c r="D40" s="465" t="s">
        <v>108</v>
      </c>
      <c r="E40" s="216">
        <v>43407</v>
      </c>
      <c r="F40" s="216">
        <v>43413</v>
      </c>
      <c r="G40" s="216"/>
      <c r="H40" s="216"/>
      <c r="I40" s="216">
        <v>43255</v>
      </c>
      <c r="J40" s="467">
        <v>214</v>
      </c>
      <c r="K40" s="479">
        <v>18.33</v>
      </c>
      <c r="L40" s="467">
        <v>3</v>
      </c>
      <c r="M40" s="479">
        <v>69.66</v>
      </c>
      <c r="N40" s="479">
        <v>65.3</v>
      </c>
      <c r="O40" s="467">
        <v>2</v>
      </c>
      <c r="P40" s="479">
        <v>30.16</v>
      </c>
      <c r="Q40" s="479">
        <v>31.64</v>
      </c>
      <c r="R40" s="479">
        <v>45.49</v>
      </c>
      <c r="S40" s="452"/>
      <c r="T40" s="452"/>
      <c r="U40" s="452"/>
      <c r="V40" s="452"/>
      <c r="W40" s="452"/>
      <c r="X40" s="452"/>
      <c r="Y40" s="466"/>
      <c r="Z40" s="465" t="s">
        <v>108</v>
      </c>
      <c r="AA40" s="467">
        <v>0</v>
      </c>
      <c r="AB40" s="467">
        <v>1</v>
      </c>
      <c r="AC40" s="467"/>
      <c r="AD40" s="467">
        <v>2</v>
      </c>
      <c r="AE40" s="467">
        <v>0</v>
      </c>
      <c r="AF40" s="467">
        <v>2</v>
      </c>
      <c r="AG40" s="467"/>
      <c r="AH40" s="467">
        <v>1</v>
      </c>
      <c r="AI40" s="467"/>
      <c r="AJ40" s="467"/>
      <c r="AK40" s="467">
        <v>0</v>
      </c>
      <c r="AL40" s="467">
        <v>0</v>
      </c>
      <c r="AM40" s="467">
        <v>0</v>
      </c>
      <c r="AN40" s="467">
        <v>1</v>
      </c>
      <c r="AO40" s="467"/>
      <c r="AP40" s="467">
        <v>2</v>
      </c>
      <c r="AQ40" s="467"/>
      <c r="AR40" s="467">
        <v>1</v>
      </c>
      <c r="AX40" s="466"/>
      <c r="AY40" s="465" t="s">
        <v>108</v>
      </c>
      <c r="AZ40" s="467">
        <v>5</v>
      </c>
      <c r="BA40" s="467">
        <v>1</v>
      </c>
      <c r="BB40" s="478">
        <v>5</v>
      </c>
      <c r="BC40" s="478">
        <v>1</v>
      </c>
      <c r="BE40" s="478">
        <v>0</v>
      </c>
      <c r="BG40" s="479">
        <v>45.49</v>
      </c>
      <c r="BH40" s="479">
        <v>782.5</v>
      </c>
      <c r="BI40" s="479">
        <v>119.87</v>
      </c>
      <c r="BJ40" s="479">
        <v>128.03</v>
      </c>
      <c r="BK40" s="478">
        <v>123.95</v>
      </c>
      <c r="BL40" s="479">
        <v>413.19</v>
      </c>
      <c r="BM40" s="479">
        <v>7.59</v>
      </c>
      <c r="BO40" s="478">
        <v>2</v>
      </c>
      <c r="BP40" s="508"/>
    </row>
    <row r="41" spans="1:68" s="367" customFormat="1" ht="12.75">
      <c r="A41" s="458"/>
      <c r="B41" s="459" t="s">
        <v>101</v>
      </c>
      <c r="C41" s="466"/>
      <c r="D41" s="465" t="s">
        <v>109</v>
      </c>
      <c r="E41" s="467"/>
      <c r="F41" s="467"/>
      <c r="G41" s="467"/>
      <c r="H41" s="467"/>
      <c r="I41" s="467"/>
      <c r="J41" s="481">
        <v>206.42</v>
      </c>
      <c r="K41" s="481">
        <v>16.36</v>
      </c>
      <c r="L41" s="481"/>
      <c r="M41" s="481">
        <v>73.65</v>
      </c>
      <c r="N41" s="481">
        <v>76.17</v>
      </c>
      <c r="O41" s="481"/>
      <c r="P41" s="481">
        <v>33.41</v>
      </c>
      <c r="Q41" s="481">
        <v>36.11</v>
      </c>
      <c r="R41" s="481">
        <v>40.91</v>
      </c>
      <c r="S41" s="452"/>
      <c r="T41" s="452"/>
      <c r="U41" s="452"/>
      <c r="V41" s="452"/>
      <c r="W41" s="452"/>
      <c r="X41" s="452"/>
      <c r="Y41" s="466"/>
      <c r="Z41" s="465" t="s">
        <v>109</v>
      </c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X41" s="466"/>
      <c r="AY41" s="465" t="s">
        <v>109</v>
      </c>
      <c r="AZ41" s="467"/>
      <c r="BA41" s="467"/>
      <c r="BB41" s="467"/>
      <c r="BC41" s="467"/>
      <c r="BE41" s="467"/>
      <c r="BG41" s="481">
        <v>40.91</v>
      </c>
      <c r="BH41" s="481">
        <v>822.02</v>
      </c>
      <c r="BI41" s="481"/>
      <c r="BJ41" s="481"/>
      <c r="BK41" s="481"/>
      <c r="BL41" s="481">
        <v>458.3</v>
      </c>
      <c r="BM41" s="481">
        <v>4.63</v>
      </c>
      <c r="BO41" s="481">
        <v>3</v>
      </c>
      <c r="BP41" s="508"/>
    </row>
    <row r="42" spans="1:67" s="452" customFormat="1" ht="15" customHeight="1">
      <c r="A42" s="468">
        <v>2</v>
      </c>
      <c r="B42" s="212" t="s">
        <v>65</v>
      </c>
      <c r="C42" s="207" t="s">
        <v>110</v>
      </c>
      <c r="D42" s="207" t="s">
        <v>67</v>
      </c>
      <c r="E42" s="216">
        <v>42676</v>
      </c>
      <c r="F42" s="216">
        <v>42683</v>
      </c>
      <c r="G42" s="216">
        <v>42470</v>
      </c>
      <c r="H42" s="216">
        <v>42472</v>
      </c>
      <c r="I42" s="216">
        <v>42517</v>
      </c>
      <c r="J42" s="207">
        <v>200</v>
      </c>
      <c r="K42" s="207">
        <v>14.5</v>
      </c>
      <c r="L42" s="235">
        <v>5</v>
      </c>
      <c r="M42" s="311">
        <v>85</v>
      </c>
      <c r="N42" s="207">
        <v>85</v>
      </c>
      <c r="O42" s="232">
        <v>4</v>
      </c>
      <c r="P42" s="207">
        <v>34.5</v>
      </c>
      <c r="Q42" s="207">
        <v>41.4</v>
      </c>
      <c r="R42" s="207">
        <v>36.5</v>
      </c>
      <c r="S42" s="245" t="s">
        <v>68</v>
      </c>
      <c r="T42" s="235" t="s">
        <v>68</v>
      </c>
      <c r="U42" s="233" t="s">
        <v>68</v>
      </c>
      <c r="V42" s="243" t="s">
        <v>68</v>
      </c>
      <c r="W42" s="243" t="s">
        <v>68</v>
      </c>
      <c r="X42" s="243" t="s">
        <v>68</v>
      </c>
      <c r="Y42" s="207" t="s">
        <v>111</v>
      </c>
      <c r="Z42" s="11" t="s">
        <v>67</v>
      </c>
      <c r="AA42" s="207">
        <v>0</v>
      </c>
      <c r="AB42" s="207">
        <v>1</v>
      </c>
      <c r="AC42" s="207">
        <v>60</v>
      </c>
      <c r="AD42" s="207">
        <v>4</v>
      </c>
      <c r="AE42" s="207">
        <v>1</v>
      </c>
      <c r="AF42" s="207">
        <v>5</v>
      </c>
      <c r="AG42" s="207">
        <v>0</v>
      </c>
      <c r="AH42" s="207">
        <v>1</v>
      </c>
      <c r="AI42" s="207" t="s">
        <v>68</v>
      </c>
      <c r="AJ42" s="207" t="s">
        <v>68</v>
      </c>
      <c r="AK42" s="207" t="s">
        <v>68</v>
      </c>
      <c r="AL42" s="207" t="s">
        <v>68</v>
      </c>
      <c r="AM42" s="207">
        <v>0</v>
      </c>
      <c r="AN42" s="207">
        <v>1</v>
      </c>
      <c r="AO42" s="216">
        <v>42373</v>
      </c>
      <c r="AP42" s="207">
        <v>3</v>
      </c>
      <c r="AQ42" s="216" t="s">
        <v>68</v>
      </c>
      <c r="AR42" s="207" t="s">
        <v>68</v>
      </c>
      <c r="AS42" s="207" t="s">
        <v>68</v>
      </c>
      <c r="AT42" s="207" t="s">
        <v>68</v>
      </c>
      <c r="AU42" s="207" t="s">
        <v>68</v>
      </c>
      <c r="AV42" s="207" t="s">
        <v>68</v>
      </c>
      <c r="AW42" s="207">
        <v>4</v>
      </c>
      <c r="AX42" s="8" t="s">
        <v>111</v>
      </c>
      <c r="AY42" s="11" t="s">
        <v>67</v>
      </c>
      <c r="AZ42" s="8">
        <v>5</v>
      </c>
      <c r="BA42" s="8">
        <v>1</v>
      </c>
      <c r="BB42" s="8">
        <v>5</v>
      </c>
      <c r="BC42" s="8">
        <v>5</v>
      </c>
      <c r="BD42" s="8">
        <v>1</v>
      </c>
      <c r="BE42" s="8">
        <v>4</v>
      </c>
      <c r="BF42" s="8">
        <v>3</v>
      </c>
      <c r="BG42" s="207">
        <v>36.5</v>
      </c>
      <c r="BH42" s="8" t="s">
        <v>68</v>
      </c>
      <c r="BI42" s="506">
        <v>10.38</v>
      </c>
      <c r="BJ42" s="506">
        <v>9.789</v>
      </c>
      <c r="BK42" s="506">
        <v>9.699</v>
      </c>
      <c r="BL42" s="8">
        <v>497.8</v>
      </c>
      <c r="BM42" s="8">
        <v>4.31</v>
      </c>
      <c r="BN42" s="507">
        <v>1.0966693744922897</v>
      </c>
      <c r="BO42" s="8">
        <v>5</v>
      </c>
    </row>
    <row r="43" spans="1:67" s="452" customFormat="1" ht="15" customHeight="1">
      <c r="A43" s="468"/>
      <c r="B43" s="212" t="s">
        <v>65</v>
      </c>
      <c r="C43" s="207" t="s">
        <v>111</v>
      </c>
      <c r="D43" s="11" t="s">
        <v>70</v>
      </c>
      <c r="E43" s="216">
        <v>42671</v>
      </c>
      <c r="F43" s="216">
        <v>42676</v>
      </c>
      <c r="G43" s="216">
        <v>42470</v>
      </c>
      <c r="H43" s="216">
        <v>42473</v>
      </c>
      <c r="I43" s="216">
        <v>42521</v>
      </c>
      <c r="J43" s="207">
        <v>216</v>
      </c>
      <c r="K43" s="207">
        <v>16</v>
      </c>
      <c r="L43" s="235">
        <v>5</v>
      </c>
      <c r="M43" s="311">
        <v>66.3</v>
      </c>
      <c r="N43" s="207">
        <v>85</v>
      </c>
      <c r="O43" s="232">
        <v>3</v>
      </c>
      <c r="P43" s="207">
        <v>29.7</v>
      </c>
      <c r="Q43" s="207">
        <v>46.7</v>
      </c>
      <c r="R43" s="207">
        <v>41.5</v>
      </c>
      <c r="S43" s="245" t="s">
        <v>68</v>
      </c>
      <c r="T43" s="245" t="s">
        <v>68</v>
      </c>
      <c r="U43" s="243" t="s">
        <v>68</v>
      </c>
      <c r="V43" s="243" t="s">
        <v>68</v>
      </c>
      <c r="W43" s="243" t="s">
        <v>68</v>
      </c>
      <c r="X43" s="243" t="s">
        <v>68</v>
      </c>
      <c r="Y43" s="207"/>
      <c r="Z43" s="11" t="s">
        <v>70</v>
      </c>
      <c r="AA43" s="207" t="s">
        <v>68</v>
      </c>
      <c r="AB43" s="207">
        <v>1</v>
      </c>
      <c r="AC43" s="207" t="s">
        <v>68</v>
      </c>
      <c r="AD43" s="207">
        <v>2</v>
      </c>
      <c r="AE43" s="207" t="s">
        <v>68</v>
      </c>
      <c r="AF43" s="207">
        <v>2</v>
      </c>
      <c r="AG43" s="8" t="s">
        <v>68</v>
      </c>
      <c r="AH43" s="8" t="s">
        <v>68</v>
      </c>
      <c r="AI43" s="8" t="s">
        <v>68</v>
      </c>
      <c r="AJ43" s="8" t="s">
        <v>68</v>
      </c>
      <c r="AK43" s="207" t="s">
        <v>68</v>
      </c>
      <c r="AL43" s="207">
        <v>1</v>
      </c>
      <c r="AM43" s="11" t="s">
        <v>68</v>
      </c>
      <c r="AN43" s="11" t="s">
        <v>68</v>
      </c>
      <c r="AO43" s="216" t="s">
        <v>68</v>
      </c>
      <c r="AP43" s="207">
        <v>1</v>
      </c>
      <c r="AQ43" s="216" t="s">
        <v>68</v>
      </c>
      <c r="AR43" s="11" t="s">
        <v>68</v>
      </c>
      <c r="AS43" s="11" t="s">
        <v>68</v>
      </c>
      <c r="AT43" s="11" t="s">
        <v>68</v>
      </c>
      <c r="AU43" s="11" t="s">
        <v>68</v>
      </c>
      <c r="AV43" s="11" t="s">
        <v>68</v>
      </c>
      <c r="AW43" s="11" t="s">
        <v>68</v>
      </c>
      <c r="AX43" s="8"/>
      <c r="AY43" s="11" t="s">
        <v>70</v>
      </c>
      <c r="AZ43" s="8">
        <v>5</v>
      </c>
      <c r="BA43" s="8">
        <v>1</v>
      </c>
      <c r="BB43" s="8">
        <v>5</v>
      </c>
      <c r="BC43" s="8">
        <v>3</v>
      </c>
      <c r="BD43" s="8">
        <v>1</v>
      </c>
      <c r="BE43" s="8" t="s">
        <v>68</v>
      </c>
      <c r="BF43" s="8" t="s">
        <v>68</v>
      </c>
      <c r="BG43" s="207">
        <v>41.5</v>
      </c>
      <c r="BH43" s="8" t="s">
        <v>68</v>
      </c>
      <c r="BI43" s="506">
        <v>12.3</v>
      </c>
      <c r="BJ43" s="506">
        <v>11.55</v>
      </c>
      <c r="BK43" s="506">
        <v>12.55</v>
      </c>
      <c r="BL43" s="8">
        <v>606.67</v>
      </c>
      <c r="BM43" s="8">
        <v>7.07</v>
      </c>
      <c r="BN43" s="507">
        <v>3.447238662663165</v>
      </c>
      <c r="BO43" s="8">
        <v>3</v>
      </c>
    </row>
    <row r="44" spans="1:67" s="452" customFormat="1" ht="15" customHeight="1">
      <c r="A44" s="468"/>
      <c r="B44" s="212" t="s">
        <v>65</v>
      </c>
      <c r="C44" s="207" t="s">
        <v>111</v>
      </c>
      <c r="D44" s="460" t="s">
        <v>71</v>
      </c>
      <c r="E44" s="216">
        <v>42678</v>
      </c>
      <c r="F44" s="216">
        <v>42693</v>
      </c>
      <c r="G44" s="216">
        <v>42479</v>
      </c>
      <c r="H44" s="216">
        <v>42482</v>
      </c>
      <c r="I44" s="216">
        <v>42523</v>
      </c>
      <c r="J44" s="207">
        <v>213</v>
      </c>
      <c r="K44" s="207">
        <v>15.81</v>
      </c>
      <c r="L44" s="235">
        <v>5</v>
      </c>
      <c r="M44" s="311">
        <v>63.89</v>
      </c>
      <c r="N44" s="207">
        <v>82</v>
      </c>
      <c r="O44" s="232">
        <v>3</v>
      </c>
      <c r="P44" s="207">
        <v>29.85</v>
      </c>
      <c r="Q44" s="207">
        <v>36.04</v>
      </c>
      <c r="R44" s="207">
        <v>42.28</v>
      </c>
      <c r="S44" s="235">
        <v>3</v>
      </c>
      <c r="T44" s="235">
        <v>1</v>
      </c>
      <c r="U44" s="233">
        <v>8.2</v>
      </c>
      <c r="V44" s="233">
        <v>37.14</v>
      </c>
      <c r="W44" s="233">
        <v>1.1</v>
      </c>
      <c r="X44" s="233" t="s">
        <v>68</v>
      </c>
      <c r="Y44" s="207"/>
      <c r="Z44" s="207" t="s">
        <v>71</v>
      </c>
      <c r="AA44" s="207">
        <v>1.5</v>
      </c>
      <c r="AB44" s="207">
        <v>1</v>
      </c>
      <c r="AC44" s="207">
        <v>80</v>
      </c>
      <c r="AD44" s="207">
        <v>3</v>
      </c>
      <c r="AE44" s="207">
        <v>3</v>
      </c>
      <c r="AF44" s="541" t="s">
        <v>72</v>
      </c>
      <c r="AG44" s="207">
        <v>0</v>
      </c>
      <c r="AH44" s="207">
        <v>1</v>
      </c>
      <c r="AI44" s="207">
        <v>0</v>
      </c>
      <c r="AJ44" s="207">
        <v>1</v>
      </c>
      <c r="AK44" s="207">
        <v>1.5</v>
      </c>
      <c r="AL44" s="207">
        <v>1</v>
      </c>
      <c r="AM44" s="207" t="s">
        <v>68</v>
      </c>
      <c r="AN44" s="207">
        <v>1</v>
      </c>
      <c r="AO44" s="216">
        <v>42405</v>
      </c>
      <c r="AP44" s="207">
        <v>2</v>
      </c>
      <c r="AQ44" s="216">
        <v>42439</v>
      </c>
      <c r="AR44" s="207">
        <v>2</v>
      </c>
      <c r="AS44" s="207" t="s">
        <v>68</v>
      </c>
      <c r="AT44" s="207" t="s">
        <v>68</v>
      </c>
      <c r="AU44" s="207" t="s">
        <v>68</v>
      </c>
      <c r="AV44" s="207" t="s">
        <v>68</v>
      </c>
      <c r="AW44" s="11">
        <v>0</v>
      </c>
      <c r="AX44" s="8"/>
      <c r="AY44" s="8" t="s">
        <v>71</v>
      </c>
      <c r="AZ44" s="8">
        <v>5</v>
      </c>
      <c r="BA44" s="8">
        <v>1</v>
      </c>
      <c r="BB44" s="8">
        <v>5</v>
      </c>
      <c r="BC44" s="8">
        <v>3</v>
      </c>
      <c r="BD44" s="8">
        <v>1</v>
      </c>
      <c r="BE44" s="8">
        <v>0.5</v>
      </c>
      <c r="BF44" s="8">
        <v>1</v>
      </c>
      <c r="BG44" s="207">
        <v>42.28</v>
      </c>
      <c r="BH44" s="8" t="s">
        <v>68</v>
      </c>
      <c r="BI44" s="506">
        <v>8.88</v>
      </c>
      <c r="BJ44" s="506">
        <v>8.76</v>
      </c>
      <c r="BK44" s="506">
        <v>8.8</v>
      </c>
      <c r="BL44" s="8">
        <v>440.67</v>
      </c>
      <c r="BM44" s="8">
        <v>3.89</v>
      </c>
      <c r="BN44" s="507">
        <v>2.4203828488574843</v>
      </c>
      <c r="BO44" s="8">
        <v>4</v>
      </c>
    </row>
    <row r="45" spans="1:67" s="452" customFormat="1" ht="15" customHeight="1">
      <c r="A45" s="468"/>
      <c r="B45" s="212" t="s">
        <v>65</v>
      </c>
      <c r="C45" s="207" t="s">
        <v>111</v>
      </c>
      <c r="D45" s="460" t="s">
        <v>73</v>
      </c>
      <c r="E45" s="216">
        <v>42668</v>
      </c>
      <c r="F45" s="216">
        <v>42677</v>
      </c>
      <c r="G45" s="216">
        <v>42471</v>
      </c>
      <c r="H45" s="216">
        <v>42474</v>
      </c>
      <c r="I45" s="216">
        <v>42523</v>
      </c>
      <c r="J45" s="207">
        <v>213</v>
      </c>
      <c r="K45" s="207">
        <v>15</v>
      </c>
      <c r="L45" s="235">
        <v>2</v>
      </c>
      <c r="M45" s="311">
        <v>104</v>
      </c>
      <c r="N45" s="207">
        <v>83</v>
      </c>
      <c r="O45" s="232">
        <v>3</v>
      </c>
      <c r="P45" s="207">
        <v>38</v>
      </c>
      <c r="Q45" s="207">
        <v>38</v>
      </c>
      <c r="R45" s="207">
        <v>37.68</v>
      </c>
      <c r="S45" s="235">
        <v>1</v>
      </c>
      <c r="T45" s="235">
        <v>3</v>
      </c>
      <c r="U45" s="233">
        <v>9.1</v>
      </c>
      <c r="V45" s="233">
        <v>19.4</v>
      </c>
      <c r="W45" s="233">
        <v>2.6</v>
      </c>
      <c r="X45" s="233">
        <v>1.9</v>
      </c>
      <c r="Y45" s="207"/>
      <c r="Z45" s="11" t="s">
        <v>73</v>
      </c>
      <c r="AA45" s="207">
        <v>1.79</v>
      </c>
      <c r="AB45" s="375" t="s">
        <v>112</v>
      </c>
      <c r="AC45" s="207">
        <v>100</v>
      </c>
      <c r="AD45" s="375" t="s">
        <v>113</v>
      </c>
      <c r="AE45" s="207">
        <v>65</v>
      </c>
      <c r="AF45" s="375" t="s">
        <v>72</v>
      </c>
      <c r="AG45" s="375" t="s">
        <v>68</v>
      </c>
      <c r="AH45" s="375" t="s">
        <v>68</v>
      </c>
      <c r="AI45" s="375" t="s">
        <v>68</v>
      </c>
      <c r="AJ45" s="375" t="s">
        <v>68</v>
      </c>
      <c r="AK45" s="207">
        <v>19</v>
      </c>
      <c r="AL45" s="207">
        <v>2</v>
      </c>
      <c r="AM45" s="207">
        <v>0</v>
      </c>
      <c r="AN45" s="207">
        <v>1</v>
      </c>
      <c r="AO45" s="216">
        <v>42704</v>
      </c>
      <c r="AP45" s="375" t="s">
        <v>74</v>
      </c>
      <c r="AQ45" s="216">
        <v>42436</v>
      </c>
      <c r="AR45" s="541" t="s">
        <v>72</v>
      </c>
      <c r="AS45" s="207">
        <v>0</v>
      </c>
      <c r="AT45" s="207">
        <v>0</v>
      </c>
      <c r="AU45" s="207" t="s">
        <v>68</v>
      </c>
      <c r="AV45" s="11" t="s">
        <v>68</v>
      </c>
      <c r="AW45" s="207">
        <v>4.5</v>
      </c>
      <c r="AX45" s="8"/>
      <c r="AY45" s="11" t="s">
        <v>73</v>
      </c>
      <c r="AZ45" s="8">
        <v>5</v>
      </c>
      <c r="BA45" s="8">
        <v>1</v>
      </c>
      <c r="BB45" s="8">
        <v>5</v>
      </c>
      <c r="BC45" s="8">
        <v>3</v>
      </c>
      <c r="BD45" s="8">
        <v>2</v>
      </c>
      <c r="BE45" s="8">
        <v>9</v>
      </c>
      <c r="BF45" s="8">
        <v>1</v>
      </c>
      <c r="BG45" s="207">
        <v>37.68</v>
      </c>
      <c r="BH45" s="8">
        <v>713</v>
      </c>
      <c r="BI45" s="506">
        <v>10.56</v>
      </c>
      <c r="BJ45" s="506">
        <v>11.4</v>
      </c>
      <c r="BK45" s="506">
        <v>11.04</v>
      </c>
      <c r="BL45" s="8">
        <v>550</v>
      </c>
      <c r="BM45" s="8">
        <v>-3.424</v>
      </c>
      <c r="BN45" s="507">
        <v>-4.927798313964312</v>
      </c>
      <c r="BO45" s="8">
        <v>12</v>
      </c>
    </row>
    <row r="46" spans="1:67" s="452" customFormat="1" ht="15" customHeight="1">
      <c r="A46" s="468"/>
      <c r="B46" s="212" t="s">
        <v>65</v>
      </c>
      <c r="C46" s="207" t="s">
        <v>111</v>
      </c>
      <c r="D46" s="11" t="s">
        <v>76</v>
      </c>
      <c r="E46" s="216">
        <v>42669</v>
      </c>
      <c r="F46" s="216">
        <v>42676</v>
      </c>
      <c r="G46" s="216">
        <v>42473</v>
      </c>
      <c r="H46" s="216">
        <v>42475</v>
      </c>
      <c r="I46" s="216">
        <v>42526</v>
      </c>
      <c r="J46" s="207">
        <v>223</v>
      </c>
      <c r="K46" s="207">
        <v>15.22</v>
      </c>
      <c r="L46" s="235">
        <v>5</v>
      </c>
      <c r="M46" s="311">
        <v>93.4</v>
      </c>
      <c r="N46" s="207">
        <v>81</v>
      </c>
      <c r="O46" s="232">
        <v>2</v>
      </c>
      <c r="P46" s="207">
        <v>31.06</v>
      </c>
      <c r="Q46" s="207">
        <v>40.6</v>
      </c>
      <c r="R46" s="207">
        <v>43.9</v>
      </c>
      <c r="S46" s="235">
        <v>1</v>
      </c>
      <c r="T46" s="235">
        <v>3</v>
      </c>
      <c r="U46" s="233">
        <v>7.75</v>
      </c>
      <c r="V46" s="233">
        <v>17.4</v>
      </c>
      <c r="W46" s="233">
        <v>2.27</v>
      </c>
      <c r="X46" s="233">
        <v>2.04</v>
      </c>
      <c r="Y46" s="207"/>
      <c r="Z46" s="11" t="s">
        <v>76</v>
      </c>
      <c r="AA46" s="207">
        <v>0.14</v>
      </c>
      <c r="AB46" s="207">
        <v>5</v>
      </c>
      <c r="AC46" s="207" t="s">
        <v>68</v>
      </c>
      <c r="AD46" s="207">
        <v>2</v>
      </c>
      <c r="AE46" s="207" t="s">
        <v>68</v>
      </c>
      <c r="AF46" s="207">
        <v>2</v>
      </c>
      <c r="AG46" s="207" t="s">
        <v>68</v>
      </c>
      <c r="AH46" s="207" t="s">
        <v>68</v>
      </c>
      <c r="AI46" s="207" t="s">
        <v>68</v>
      </c>
      <c r="AJ46" s="207" t="s">
        <v>68</v>
      </c>
      <c r="AK46" s="207" t="s">
        <v>68</v>
      </c>
      <c r="AL46" s="207">
        <v>1</v>
      </c>
      <c r="AM46" s="207" t="s">
        <v>68</v>
      </c>
      <c r="AN46" s="207">
        <v>1</v>
      </c>
      <c r="AO46" s="216">
        <v>42728</v>
      </c>
      <c r="AP46" s="207">
        <v>2</v>
      </c>
      <c r="AQ46" s="216">
        <v>42396</v>
      </c>
      <c r="AR46" s="207" t="s">
        <v>77</v>
      </c>
      <c r="AS46" s="207" t="s">
        <v>68</v>
      </c>
      <c r="AT46" s="207" t="s">
        <v>68</v>
      </c>
      <c r="AU46" s="11" t="s">
        <v>68</v>
      </c>
      <c r="AV46" s="11" t="s">
        <v>68</v>
      </c>
      <c r="AW46" s="207">
        <v>2</v>
      </c>
      <c r="AX46" s="8"/>
      <c r="AY46" s="11" t="s">
        <v>76</v>
      </c>
      <c r="AZ46" s="8">
        <v>5</v>
      </c>
      <c r="BA46" s="8">
        <v>1</v>
      </c>
      <c r="BB46" s="8">
        <v>5</v>
      </c>
      <c r="BC46" s="8">
        <v>1</v>
      </c>
      <c r="BD46" s="8">
        <v>1</v>
      </c>
      <c r="BE46" s="8">
        <v>8</v>
      </c>
      <c r="BF46" s="8">
        <v>3</v>
      </c>
      <c r="BG46" s="207">
        <v>43.9</v>
      </c>
      <c r="BH46" s="11" t="s">
        <v>68</v>
      </c>
      <c r="BI46" s="506">
        <v>10.15</v>
      </c>
      <c r="BJ46" s="506">
        <v>11.15</v>
      </c>
      <c r="BK46" s="506">
        <v>11</v>
      </c>
      <c r="BL46" s="8">
        <v>538.5</v>
      </c>
      <c r="BM46" s="8">
        <v>5.07</v>
      </c>
      <c r="BN46" s="507">
        <v>0.03572449271221161</v>
      </c>
      <c r="BO46" s="8">
        <v>7</v>
      </c>
    </row>
    <row r="47" spans="1:67" s="452" customFormat="1" ht="15" customHeight="1">
      <c r="A47" s="468"/>
      <c r="B47" s="212" t="s">
        <v>65</v>
      </c>
      <c r="C47" s="207" t="s">
        <v>111</v>
      </c>
      <c r="D47" s="11" t="s">
        <v>78</v>
      </c>
      <c r="E47" s="216">
        <v>42681</v>
      </c>
      <c r="F47" s="216">
        <v>42689</v>
      </c>
      <c r="G47" s="216">
        <v>42471</v>
      </c>
      <c r="H47" s="216">
        <v>42474</v>
      </c>
      <c r="I47" s="216">
        <v>42521</v>
      </c>
      <c r="J47" s="207">
        <v>205</v>
      </c>
      <c r="K47" s="207">
        <v>15.5</v>
      </c>
      <c r="L47" s="235">
        <v>5</v>
      </c>
      <c r="M47" s="311">
        <v>67.8</v>
      </c>
      <c r="N47" s="207">
        <v>85</v>
      </c>
      <c r="O47" s="232">
        <v>3</v>
      </c>
      <c r="P47" s="207">
        <v>27.9</v>
      </c>
      <c r="Q47" s="207">
        <v>41</v>
      </c>
      <c r="R47" s="207">
        <v>43.5</v>
      </c>
      <c r="S47" s="235">
        <v>1</v>
      </c>
      <c r="T47" s="235">
        <v>1</v>
      </c>
      <c r="U47" s="233">
        <v>8.2</v>
      </c>
      <c r="V47" s="233">
        <v>18.2</v>
      </c>
      <c r="W47" s="233">
        <v>0.4</v>
      </c>
      <c r="X47" s="233" t="s">
        <v>68</v>
      </c>
      <c r="Y47" s="207"/>
      <c r="Z47" s="11" t="s">
        <v>78</v>
      </c>
      <c r="AA47" s="207">
        <v>5</v>
      </c>
      <c r="AB47" s="207">
        <v>2</v>
      </c>
      <c r="AC47" s="207" t="s">
        <v>68</v>
      </c>
      <c r="AD47" s="207">
        <v>2</v>
      </c>
      <c r="AE47" s="207" t="s">
        <v>68</v>
      </c>
      <c r="AF47" s="207" t="s">
        <v>68</v>
      </c>
      <c r="AG47" s="207" t="s">
        <v>68</v>
      </c>
      <c r="AH47" s="207" t="s">
        <v>68</v>
      </c>
      <c r="AI47" s="207" t="s">
        <v>68</v>
      </c>
      <c r="AJ47" s="207" t="s">
        <v>68</v>
      </c>
      <c r="AK47" s="207" t="s">
        <v>68</v>
      </c>
      <c r="AL47" s="207" t="s">
        <v>68</v>
      </c>
      <c r="AM47" s="207" t="s">
        <v>68</v>
      </c>
      <c r="AN47" s="207">
        <v>1</v>
      </c>
      <c r="AO47" s="216" t="s">
        <v>68</v>
      </c>
      <c r="AP47" s="207">
        <v>1</v>
      </c>
      <c r="AQ47" s="216" t="s">
        <v>68</v>
      </c>
      <c r="AR47" s="207">
        <v>2</v>
      </c>
      <c r="AS47" s="207" t="s">
        <v>68</v>
      </c>
      <c r="AT47" s="207">
        <v>2</v>
      </c>
      <c r="AU47" s="207" t="s">
        <v>68</v>
      </c>
      <c r="AV47" s="207">
        <v>1</v>
      </c>
      <c r="AW47" s="207">
        <v>1</v>
      </c>
      <c r="AX47" s="8"/>
      <c r="AY47" s="11" t="s">
        <v>78</v>
      </c>
      <c r="AZ47" s="8">
        <v>5</v>
      </c>
      <c r="BA47" s="8">
        <v>1</v>
      </c>
      <c r="BB47" s="8">
        <v>5</v>
      </c>
      <c r="BC47" s="8">
        <v>1</v>
      </c>
      <c r="BD47" s="8">
        <v>1</v>
      </c>
      <c r="BE47" s="11">
        <v>0</v>
      </c>
      <c r="BF47" s="8">
        <v>4</v>
      </c>
      <c r="BG47" s="207">
        <v>43.5</v>
      </c>
      <c r="BH47" s="8">
        <v>759</v>
      </c>
      <c r="BI47" s="506">
        <v>8.79</v>
      </c>
      <c r="BJ47" s="506">
        <v>9.11</v>
      </c>
      <c r="BK47" s="506">
        <v>8.92</v>
      </c>
      <c r="BL47" s="8">
        <v>447</v>
      </c>
      <c r="BM47" s="8">
        <v>8.7</v>
      </c>
      <c r="BN47" s="507">
        <v>3.1507943551965867</v>
      </c>
      <c r="BO47" s="8">
        <v>4</v>
      </c>
    </row>
    <row r="48" spans="1:67" s="452" customFormat="1" ht="15" customHeight="1">
      <c r="A48" s="468"/>
      <c r="B48" s="212" t="s">
        <v>65</v>
      </c>
      <c r="C48" s="207" t="s">
        <v>111</v>
      </c>
      <c r="D48" s="11" t="s">
        <v>79</v>
      </c>
      <c r="E48" s="216">
        <v>42671</v>
      </c>
      <c r="F48" s="216">
        <v>42676</v>
      </c>
      <c r="G48" s="216">
        <v>42472</v>
      </c>
      <c r="H48" s="216">
        <v>42475</v>
      </c>
      <c r="I48" s="216">
        <v>42521</v>
      </c>
      <c r="J48" s="207">
        <v>216</v>
      </c>
      <c r="K48" s="207">
        <v>14.1</v>
      </c>
      <c r="L48" s="235">
        <v>5</v>
      </c>
      <c r="M48" s="311">
        <v>56.4</v>
      </c>
      <c r="N48" s="207">
        <v>84</v>
      </c>
      <c r="O48" s="232">
        <v>3</v>
      </c>
      <c r="P48" s="207">
        <v>29.1</v>
      </c>
      <c r="Q48" s="207">
        <v>38.1</v>
      </c>
      <c r="R48" s="207">
        <v>38.5</v>
      </c>
      <c r="S48" s="235">
        <v>1</v>
      </c>
      <c r="T48" s="235">
        <v>1</v>
      </c>
      <c r="U48" s="243" t="s">
        <v>68</v>
      </c>
      <c r="V48" s="243" t="s">
        <v>68</v>
      </c>
      <c r="W48" s="243" t="s">
        <v>68</v>
      </c>
      <c r="X48" s="243" t="s">
        <v>68</v>
      </c>
      <c r="Y48" s="207"/>
      <c r="Z48" s="11" t="s">
        <v>79</v>
      </c>
      <c r="AA48" s="207" t="s">
        <v>68</v>
      </c>
      <c r="AB48" s="207">
        <v>1</v>
      </c>
      <c r="AC48" s="207">
        <v>35</v>
      </c>
      <c r="AD48" s="207">
        <v>2</v>
      </c>
      <c r="AE48" s="207">
        <v>4.8</v>
      </c>
      <c r="AF48" s="207">
        <v>3</v>
      </c>
      <c r="AG48" s="207" t="s">
        <v>68</v>
      </c>
      <c r="AH48" s="207">
        <v>1</v>
      </c>
      <c r="AI48" s="207" t="s">
        <v>68</v>
      </c>
      <c r="AJ48" s="207" t="s">
        <v>68</v>
      </c>
      <c r="AK48" s="207">
        <v>10</v>
      </c>
      <c r="AL48" s="207">
        <v>2</v>
      </c>
      <c r="AM48" s="207" t="s">
        <v>68</v>
      </c>
      <c r="AN48" s="207">
        <v>1</v>
      </c>
      <c r="AO48" s="216" t="s">
        <v>68</v>
      </c>
      <c r="AP48" s="8" t="s">
        <v>68</v>
      </c>
      <c r="AQ48" s="216" t="s">
        <v>68</v>
      </c>
      <c r="AR48" s="207">
        <v>1</v>
      </c>
      <c r="AS48" s="11" t="s">
        <v>68</v>
      </c>
      <c r="AT48" s="11" t="s">
        <v>68</v>
      </c>
      <c r="AU48" s="11" t="s">
        <v>68</v>
      </c>
      <c r="AV48" s="11" t="s">
        <v>68</v>
      </c>
      <c r="AW48" s="11">
        <v>0</v>
      </c>
      <c r="AX48" s="8"/>
      <c r="AY48" s="11" t="s">
        <v>79</v>
      </c>
      <c r="AZ48" s="8">
        <v>5</v>
      </c>
      <c r="BA48" s="8">
        <v>1</v>
      </c>
      <c r="BB48" s="8">
        <v>5</v>
      </c>
      <c r="BC48" s="8">
        <v>3</v>
      </c>
      <c r="BD48" s="8">
        <v>1</v>
      </c>
      <c r="BE48" s="8" t="s">
        <v>68</v>
      </c>
      <c r="BF48" s="424" t="s">
        <v>68</v>
      </c>
      <c r="BG48" s="207">
        <v>38.5</v>
      </c>
      <c r="BH48" s="8" t="s">
        <v>68</v>
      </c>
      <c r="BI48" s="506">
        <v>7.82</v>
      </c>
      <c r="BJ48" s="506">
        <v>7.24</v>
      </c>
      <c r="BK48" s="506">
        <v>7.89</v>
      </c>
      <c r="BL48" s="8">
        <v>382.5</v>
      </c>
      <c r="BM48" s="8">
        <v>4.56</v>
      </c>
      <c r="BN48" s="507">
        <v>2.0175784135112615</v>
      </c>
      <c r="BO48" s="8">
        <v>4</v>
      </c>
    </row>
    <row r="49" spans="1:67" s="452" customFormat="1" ht="15" customHeight="1">
      <c r="A49" s="468"/>
      <c r="B49" s="212" t="s">
        <v>65</v>
      </c>
      <c r="C49" s="207" t="s">
        <v>111</v>
      </c>
      <c r="D49" s="11" t="s">
        <v>80</v>
      </c>
      <c r="E49" s="216">
        <v>42676</v>
      </c>
      <c r="F49" s="216">
        <v>42686</v>
      </c>
      <c r="G49" s="216">
        <v>42473</v>
      </c>
      <c r="H49" s="216">
        <v>42477</v>
      </c>
      <c r="I49" s="216">
        <v>42521</v>
      </c>
      <c r="J49" s="207">
        <v>210</v>
      </c>
      <c r="K49" s="207">
        <v>12.3</v>
      </c>
      <c r="L49" s="235">
        <v>3</v>
      </c>
      <c r="M49" s="311">
        <v>70.2</v>
      </c>
      <c r="N49" s="207">
        <v>87.8</v>
      </c>
      <c r="O49" s="232">
        <v>3</v>
      </c>
      <c r="P49" s="207">
        <v>36.9</v>
      </c>
      <c r="Q49" s="207">
        <v>40.6</v>
      </c>
      <c r="R49" s="207">
        <v>40.2</v>
      </c>
      <c r="S49" s="235">
        <v>3</v>
      </c>
      <c r="T49" s="235">
        <v>3</v>
      </c>
      <c r="U49" s="233">
        <v>7.7</v>
      </c>
      <c r="V49" s="233">
        <v>19.6</v>
      </c>
      <c r="W49" s="233">
        <v>2.1</v>
      </c>
      <c r="X49" s="233">
        <v>3</v>
      </c>
      <c r="Y49" s="207"/>
      <c r="Z49" s="11" t="s">
        <v>80</v>
      </c>
      <c r="AA49" s="207">
        <v>5</v>
      </c>
      <c r="AB49" s="207">
        <v>2</v>
      </c>
      <c r="AC49" s="207" t="s">
        <v>68</v>
      </c>
      <c r="AD49" s="207">
        <v>2</v>
      </c>
      <c r="AE49" s="207" t="s">
        <v>68</v>
      </c>
      <c r="AF49" s="207">
        <v>1</v>
      </c>
      <c r="AG49" s="207">
        <v>0</v>
      </c>
      <c r="AH49" s="207" t="s">
        <v>68</v>
      </c>
      <c r="AI49" s="207" t="s">
        <v>68</v>
      </c>
      <c r="AJ49" s="207">
        <v>3</v>
      </c>
      <c r="AK49" s="207">
        <v>85</v>
      </c>
      <c r="AL49" s="207">
        <v>3</v>
      </c>
      <c r="AM49" s="207">
        <v>5</v>
      </c>
      <c r="AN49" s="207">
        <v>1</v>
      </c>
      <c r="AO49" s="216">
        <v>42727</v>
      </c>
      <c r="AP49" s="207">
        <v>3</v>
      </c>
      <c r="AQ49" s="216">
        <v>42418</v>
      </c>
      <c r="AR49" s="207">
        <v>3</v>
      </c>
      <c r="AS49" s="207" t="s">
        <v>68</v>
      </c>
      <c r="AT49" s="207" t="s">
        <v>68</v>
      </c>
      <c r="AU49" s="207" t="s">
        <v>68</v>
      </c>
      <c r="AV49" s="207" t="s">
        <v>68</v>
      </c>
      <c r="AW49" s="207">
        <v>1</v>
      </c>
      <c r="AX49" s="8"/>
      <c r="AY49" s="11" t="s">
        <v>80</v>
      </c>
      <c r="AZ49" s="8">
        <v>1</v>
      </c>
      <c r="BA49" s="8">
        <v>1</v>
      </c>
      <c r="BB49" s="8">
        <v>5</v>
      </c>
      <c r="BC49" s="8" t="s">
        <v>68</v>
      </c>
      <c r="BD49" s="8">
        <v>3</v>
      </c>
      <c r="BE49" s="8">
        <v>0</v>
      </c>
      <c r="BF49" s="8">
        <v>1</v>
      </c>
      <c r="BG49" s="207">
        <v>40.2</v>
      </c>
      <c r="BH49" s="8">
        <v>736.2</v>
      </c>
      <c r="BI49" s="506">
        <v>11.7</v>
      </c>
      <c r="BJ49" s="506">
        <v>11.38</v>
      </c>
      <c r="BK49" s="506">
        <v>11.32</v>
      </c>
      <c r="BL49" s="8">
        <v>573.18</v>
      </c>
      <c r="BM49" s="8">
        <v>6.83</v>
      </c>
      <c r="BN49" s="507">
        <v>3.076665564613287</v>
      </c>
      <c r="BO49" s="8">
        <v>4</v>
      </c>
    </row>
    <row r="50" spans="1:67" s="452" customFormat="1" ht="15" customHeight="1">
      <c r="A50" s="468"/>
      <c r="B50" s="212" t="s">
        <v>65</v>
      </c>
      <c r="C50" s="207" t="s">
        <v>111</v>
      </c>
      <c r="D50" s="11" t="s">
        <v>81</v>
      </c>
      <c r="E50" s="216">
        <v>42670</v>
      </c>
      <c r="F50" s="216">
        <v>42677</v>
      </c>
      <c r="G50" s="216">
        <v>42465</v>
      </c>
      <c r="H50" s="216">
        <v>42470</v>
      </c>
      <c r="I50" s="216">
        <v>42518</v>
      </c>
      <c r="J50" s="207">
        <v>214</v>
      </c>
      <c r="K50" s="207">
        <v>14.48</v>
      </c>
      <c r="L50" s="235">
        <v>5</v>
      </c>
      <c r="M50" s="311">
        <v>64.61</v>
      </c>
      <c r="N50" s="207">
        <v>93</v>
      </c>
      <c r="O50" s="232">
        <v>3</v>
      </c>
      <c r="P50" s="207">
        <v>30.79</v>
      </c>
      <c r="Q50" s="207">
        <v>32.2</v>
      </c>
      <c r="R50" s="207">
        <v>39.3</v>
      </c>
      <c r="S50" s="235">
        <v>3</v>
      </c>
      <c r="T50" s="235">
        <v>1</v>
      </c>
      <c r="U50" s="233">
        <v>9.48</v>
      </c>
      <c r="V50" s="233">
        <v>19.6</v>
      </c>
      <c r="W50" s="233">
        <v>2.1</v>
      </c>
      <c r="X50" s="233">
        <v>2.13</v>
      </c>
      <c r="Y50" s="207"/>
      <c r="Z50" s="11" t="s">
        <v>81</v>
      </c>
      <c r="AA50" s="207">
        <v>22.2</v>
      </c>
      <c r="AB50" s="207">
        <v>3</v>
      </c>
      <c r="AC50" s="207">
        <v>21</v>
      </c>
      <c r="AD50" s="207">
        <v>2</v>
      </c>
      <c r="AE50" s="207" t="s">
        <v>68</v>
      </c>
      <c r="AF50" s="207" t="s">
        <v>68</v>
      </c>
      <c r="AG50" s="207">
        <v>0</v>
      </c>
      <c r="AH50" s="207">
        <v>1</v>
      </c>
      <c r="AI50" s="207">
        <v>10</v>
      </c>
      <c r="AJ50" s="207">
        <v>2</v>
      </c>
      <c r="AK50" s="207" t="s">
        <v>68</v>
      </c>
      <c r="AL50" s="207" t="s">
        <v>68</v>
      </c>
      <c r="AM50" s="207">
        <v>30</v>
      </c>
      <c r="AN50" s="207">
        <v>3</v>
      </c>
      <c r="AO50" s="216">
        <v>42732</v>
      </c>
      <c r="AP50" s="207">
        <v>1</v>
      </c>
      <c r="AQ50" s="216">
        <v>42402</v>
      </c>
      <c r="AR50" s="207">
        <v>2</v>
      </c>
      <c r="AS50" s="207" t="s">
        <v>68</v>
      </c>
      <c r="AT50" s="207" t="s">
        <v>68</v>
      </c>
      <c r="AU50" s="207" t="s">
        <v>68</v>
      </c>
      <c r="AV50" s="207" t="s">
        <v>68</v>
      </c>
      <c r="AW50" s="207">
        <v>1</v>
      </c>
      <c r="AX50" s="8"/>
      <c r="AY50" s="11" t="s">
        <v>81</v>
      </c>
      <c r="AZ50" s="8">
        <v>5</v>
      </c>
      <c r="BA50" s="8">
        <v>1</v>
      </c>
      <c r="BB50" s="8">
        <v>5</v>
      </c>
      <c r="BC50" s="8">
        <v>3</v>
      </c>
      <c r="BD50" s="8">
        <v>2</v>
      </c>
      <c r="BE50" s="8">
        <v>0</v>
      </c>
      <c r="BF50" s="8">
        <v>1</v>
      </c>
      <c r="BG50" s="207">
        <v>39.3</v>
      </c>
      <c r="BH50" s="8">
        <v>675.5</v>
      </c>
      <c r="BI50" s="506">
        <v>7.4</v>
      </c>
      <c r="BJ50" s="506">
        <v>7.2</v>
      </c>
      <c r="BK50" s="506">
        <v>7.28</v>
      </c>
      <c r="BL50" s="8">
        <v>364.57</v>
      </c>
      <c r="BM50" s="8">
        <v>3.49</v>
      </c>
      <c r="BN50" s="507">
        <v>1.522382688493127</v>
      </c>
      <c r="BO50" s="8">
        <v>7</v>
      </c>
    </row>
    <row r="51" spans="1:67" s="452" customFormat="1" ht="15" customHeight="1">
      <c r="A51" s="468"/>
      <c r="B51" s="212" t="s">
        <v>65</v>
      </c>
      <c r="C51" s="207" t="s">
        <v>111</v>
      </c>
      <c r="D51" s="11" t="s">
        <v>82</v>
      </c>
      <c r="E51" s="216">
        <v>42680</v>
      </c>
      <c r="F51" s="216">
        <v>42690</v>
      </c>
      <c r="G51" s="216">
        <v>42477</v>
      </c>
      <c r="H51" s="216">
        <v>42479</v>
      </c>
      <c r="I51" s="216">
        <v>42522</v>
      </c>
      <c r="J51" s="207">
        <v>209</v>
      </c>
      <c r="K51" s="207">
        <v>15.1</v>
      </c>
      <c r="L51" s="235">
        <v>3</v>
      </c>
      <c r="M51" s="311">
        <v>70.8</v>
      </c>
      <c r="N51" s="207">
        <v>78.6</v>
      </c>
      <c r="O51" s="232">
        <v>2</v>
      </c>
      <c r="P51" s="207">
        <v>30.7</v>
      </c>
      <c r="Q51" s="207">
        <v>35</v>
      </c>
      <c r="R51" s="207">
        <v>41.44</v>
      </c>
      <c r="S51" s="235">
        <v>1</v>
      </c>
      <c r="T51" s="235">
        <v>1</v>
      </c>
      <c r="U51" s="233">
        <v>7.51</v>
      </c>
      <c r="V51" s="233">
        <v>16.9</v>
      </c>
      <c r="W51" s="233">
        <v>2.6</v>
      </c>
      <c r="X51" s="233" t="s">
        <v>68</v>
      </c>
      <c r="Y51" s="207"/>
      <c r="Z51" s="11" t="s">
        <v>82</v>
      </c>
      <c r="AA51" s="207">
        <v>25</v>
      </c>
      <c r="AB51" s="375" t="s">
        <v>74</v>
      </c>
      <c r="AC51" s="207">
        <v>40</v>
      </c>
      <c r="AD51" s="207">
        <v>3</v>
      </c>
      <c r="AE51" s="207" t="s">
        <v>83</v>
      </c>
      <c r="AF51" s="207">
        <v>1</v>
      </c>
      <c r="AG51" s="207" t="s">
        <v>68</v>
      </c>
      <c r="AH51" s="207">
        <v>3</v>
      </c>
      <c r="AI51" s="207" t="s">
        <v>83</v>
      </c>
      <c r="AJ51" s="207" t="s">
        <v>83</v>
      </c>
      <c r="AK51" s="207" t="s">
        <v>83</v>
      </c>
      <c r="AL51" s="207" t="s">
        <v>83</v>
      </c>
      <c r="AM51" s="207" t="s">
        <v>83</v>
      </c>
      <c r="AN51" s="207" t="s">
        <v>83</v>
      </c>
      <c r="AO51" s="216">
        <v>42724</v>
      </c>
      <c r="AP51" s="207">
        <v>2</v>
      </c>
      <c r="AQ51" s="216">
        <v>42420</v>
      </c>
      <c r="AR51" s="207">
        <v>2</v>
      </c>
      <c r="AS51" s="207" t="s">
        <v>68</v>
      </c>
      <c r="AT51" s="207" t="s">
        <v>68</v>
      </c>
      <c r="AU51" s="207" t="s">
        <v>68</v>
      </c>
      <c r="AV51" s="207" t="s">
        <v>68</v>
      </c>
      <c r="AW51" s="207">
        <v>0</v>
      </c>
      <c r="AX51" s="8"/>
      <c r="AY51" s="11" t="s">
        <v>82</v>
      </c>
      <c r="AZ51" s="8">
        <v>5</v>
      </c>
      <c r="BA51" s="8">
        <v>5</v>
      </c>
      <c r="BB51" s="8">
        <v>5</v>
      </c>
      <c r="BC51" s="8" t="s">
        <v>68</v>
      </c>
      <c r="BD51" s="8">
        <v>1</v>
      </c>
      <c r="BE51" s="11" t="s">
        <v>68</v>
      </c>
      <c r="BF51" s="8">
        <v>1</v>
      </c>
      <c r="BG51" s="207">
        <v>41.44</v>
      </c>
      <c r="BH51" s="8">
        <v>778.5</v>
      </c>
      <c r="BI51" s="506">
        <v>10.61</v>
      </c>
      <c r="BJ51" s="506">
        <v>9.86</v>
      </c>
      <c r="BK51" s="506">
        <v>10.68</v>
      </c>
      <c r="BL51" s="8">
        <v>519.3</v>
      </c>
      <c r="BM51" s="8">
        <v>10.19</v>
      </c>
      <c r="BN51" s="507">
        <v>1.5142401732278616</v>
      </c>
      <c r="BO51" s="8">
        <v>5</v>
      </c>
    </row>
    <row r="52" spans="1:67" s="452" customFormat="1" ht="15" customHeight="1">
      <c r="A52" s="468"/>
      <c r="B52" s="212" t="s">
        <v>65</v>
      </c>
      <c r="C52" s="207" t="s">
        <v>111</v>
      </c>
      <c r="D52" s="11" t="s">
        <v>84</v>
      </c>
      <c r="E52" s="216">
        <v>42678</v>
      </c>
      <c r="F52" s="216">
        <v>42685</v>
      </c>
      <c r="G52" s="216">
        <v>42469</v>
      </c>
      <c r="H52" s="216">
        <v>42471</v>
      </c>
      <c r="I52" s="216">
        <v>42521</v>
      </c>
      <c r="J52" s="207">
        <v>208</v>
      </c>
      <c r="K52" s="207">
        <v>15</v>
      </c>
      <c r="L52" s="235">
        <v>3</v>
      </c>
      <c r="M52" s="311">
        <v>48.9</v>
      </c>
      <c r="N52" s="207">
        <v>88.8</v>
      </c>
      <c r="O52" s="232">
        <v>3</v>
      </c>
      <c r="P52" s="207">
        <v>30.6</v>
      </c>
      <c r="Q52" s="207">
        <v>30.2</v>
      </c>
      <c r="R52" s="207">
        <v>41</v>
      </c>
      <c r="S52" s="235">
        <v>3</v>
      </c>
      <c r="T52" s="235">
        <v>3</v>
      </c>
      <c r="U52" s="233">
        <v>7.56</v>
      </c>
      <c r="V52" s="233">
        <v>16.6</v>
      </c>
      <c r="W52" s="233">
        <v>2.9</v>
      </c>
      <c r="X52" s="233">
        <v>2</v>
      </c>
      <c r="Y52" s="207"/>
      <c r="Z52" s="11" t="s">
        <v>84</v>
      </c>
      <c r="AA52" s="207">
        <v>5</v>
      </c>
      <c r="AB52" s="207">
        <v>3</v>
      </c>
      <c r="AC52" s="207">
        <v>68</v>
      </c>
      <c r="AD52" s="207">
        <v>3</v>
      </c>
      <c r="AE52" s="207">
        <v>0</v>
      </c>
      <c r="AF52" s="207">
        <v>1</v>
      </c>
      <c r="AG52" s="207">
        <v>0</v>
      </c>
      <c r="AH52" s="207">
        <v>1</v>
      </c>
      <c r="AI52" s="207" t="s">
        <v>68</v>
      </c>
      <c r="AJ52" s="207" t="s">
        <v>68</v>
      </c>
      <c r="AK52" s="207">
        <v>10</v>
      </c>
      <c r="AL52" s="207">
        <v>3</v>
      </c>
      <c r="AM52" s="207">
        <v>0</v>
      </c>
      <c r="AN52" s="207">
        <v>0</v>
      </c>
      <c r="AO52" s="216">
        <v>42402</v>
      </c>
      <c r="AP52" s="207">
        <v>2</v>
      </c>
      <c r="AQ52" s="216">
        <v>42441</v>
      </c>
      <c r="AR52" s="207">
        <v>2</v>
      </c>
      <c r="AS52" s="216">
        <v>42420</v>
      </c>
      <c r="AT52" s="207">
        <v>1</v>
      </c>
      <c r="AU52" s="216">
        <v>42505</v>
      </c>
      <c r="AV52" s="207">
        <v>3</v>
      </c>
      <c r="AW52" s="207">
        <v>3</v>
      </c>
      <c r="AX52" s="8"/>
      <c r="AY52" s="11" t="s">
        <v>84</v>
      </c>
      <c r="AZ52" s="8">
        <v>5</v>
      </c>
      <c r="BA52" s="8">
        <v>1</v>
      </c>
      <c r="BB52" s="8">
        <v>5</v>
      </c>
      <c r="BC52" s="8">
        <v>1</v>
      </c>
      <c r="BD52" s="8">
        <v>2</v>
      </c>
      <c r="BE52" s="8">
        <v>1.1</v>
      </c>
      <c r="BF52" s="8">
        <v>1</v>
      </c>
      <c r="BG52" s="207">
        <v>41</v>
      </c>
      <c r="BH52" s="8" t="s">
        <v>68</v>
      </c>
      <c r="BI52" s="506">
        <v>8.92</v>
      </c>
      <c r="BJ52" s="506">
        <v>8.59</v>
      </c>
      <c r="BK52" s="506">
        <v>8.56</v>
      </c>
      <c r="BL52" s="8">
        <v>434.5</v>
      </c>
      <c r="BM52" s="8">
        <v>9.3</v>
      </c>
      <c r="BN52" s="507">
        <v>5.0570992820741685</v>
      </c>
      <c r="BO52" s="8">
        <v>4</v>
      </c>
    </row>
    <row r="53" spans="1:67" s="452" customFormat="1" ht="15" customHeight="1">
      <c r="A53" s="468"/>
      <c r="B53" s="212" t="s">
        <v>65</v>
      </c>
      <c r="C53" s="207" t="s">
        <v>111</v>
      </c>
      <c r="D53" s="11" t="s">
        <v>85</v>
      </c>
      <c r="E53" s="216">
        <v>42678</v>
      </c>
      <c r="F53" s="216">
        <v>42684</v>
      </c>
      <c r="G53" s="216">
        <v>42465</v>
      </c>
      <c r="H53" s="216">
        <v>42469</v>
      </c>
      <c r="I53" s="216">
        <v>42516</v>
      </c>
      <c r="J53" s="207">
        <v>199</v>
      </c>
      <c r="K53" s="207">
        <v>12.6</v>
      </c>
      <c r="L53" s="235">
        <v>5</v>
      </c>
      <c r="M53" s="311" t="s">
        <v>68</v>
      </c>
      <c r="N53" s="207">
        <v>90.8</v>
      </c>
      <c r="O53" s="232">
        <v>2</v>
      </c>
      <c r="P53" s="218">
        <v>30.8</v>
      </c>
      <c r="Q53" s="218">
        <v>38.3</v>
      </c>
      <c r="R53" s="188" t="s">
        <v>114</v>
      </c>
      <c r="S53" s="235" t="s">
        <v>115</v>
      </c>
      <c r="T53" s="235" t="s">
        <v>88</v>
      </c>
      <c r="U53" s="307" t="s">
        <v>68</v>
      </c>
      <c r="V53" s="307" t="s">
        <v>68</v>
      </c>
      <c r="W53" s="307" t="s">
        <v>68</v>
      </c>
      <c r="X53" s="307" t="s">
        <v>68</v>
      </c>
      <c r="Y53" s="207"/>
      <c r="Z53" s="11" t="s">
        <v>85</v>
      </c>
      <c r="AA53" s="207">
        <v>32</v>
      </c>
      <c r="AB53" s="541" t="s">
        <v>74</v>
      </c>
      <c r="AC53" s="207" t="s">
        <v>68</v>
      </c>
      <c r="AD53" s="207" t="s">
        <v>68</v>
      </c>
      <c r="AE53" s="207" t="s">
        <v>68</v>
      </c>
      <c r="AF53" s="207" t="s">
        <v>68</v>
      </c>
      <c r="AG53" s="207" t="s">
        <v>68</v>
      </c>
      <c r="AH53" s="207" t="s">
        <v>68</v>
      </c>
      <c r="AI53" s="207" t="s">
        <v>68</v>
      </c>
      <c r="AJ53" s="207" t="s">
        <v>68</v>
      </c>
      <c r="AK53" s="207" t="s">
        <v>68</v>
      </c>
      <c r="AL53" s="207" t="s">
        <v>68</v>
      </c>
      <c r="AM53" s="207">
        <v>0</v>
      </c>
      <c r="AN53" s="207">
        <v>1</v>
      </c>
      <c r="AO53" s="216">
        <v>42416</v>
      </c>
      <c r="AP53" s="375" t="s">
        <v>116</v>
      </c>
      <c r="AQ53" s="216" t="s">
        <v>68</v>
      </c>
      <c r="AR53" s="207" t="s">
        <v>68</v>
      </c>
      <c r="AS53" s="207" t="s">
        <v>68</v>
      </c>
      <c r="AT53" s="207" t="s">
        <v>68</v>
      </c>
      <c r="AU53" s="207" t="s">
        <v>68</v>
      </c>
      <c r="AV53" s="207" t="s">
        <v>68</v>
      </c>
      <c r="AW53" s="207">
        <v>1</v>
      </c>
      <c r="AX53" s="8"/>
      <c r="AY53" s="11" t="s">
        <v>85</v>
      </c>
      <c r="AZ53" s="8">
        <v>1</v>
      </c>
      <c r="BA53" s="8">
        <v>1</v>
      </c>
      <c r="BB53" s="8">
        <v>1</v>
      </c>
      <c r="BC53" s="8">
        <v>5</v>
      </c>
      <c r="BD53" s="8">
        <v>3</v>
      </c>
      <c r="BE53" s="8">
        <v>0</v>
      </c>
      <c r="BF53" s="8">
        <v>1</v>
      </c>
      <c r="BG53" s="188" t="s">
        <v>114</v>
      </c>
      <c r="BH53" s="8">
        <v>721.8</v>
      </c>
      <c r="BI53" s="506">
        <v>9.1</v>
      </c>
      <c r="BJ53" s="506">
        <v>8.45</v>
      </c>
      <c r="BK53" s="506">
        <v>8.5</v>
      </c>
      <c r="BL53" s="8">
        <v>434.2</v>
      </c>
      <c r="BM53" s="8">
        <v>6.54</v>
      </c>
      <c r="BN53" s="507" t="s">
        <v>68</v>
      </c>
      <c r="BO53" s="8">
        <v>2</v>
      </c>
    </row>
    <row r="54" spans="1:67" s="452" customFormat="1" ht="15" customHeight="1">
      <c r="A54" s="468"/>
      <c r="B54" s="212" t="s">
        <v>65</v>
      </c>
      <c r="C54" s="207"/>
      <c r="D54" s="217" t="s">
        <v>89</v>
      </c>
      <c r="E54" s="461"/>
      <c r="F54" s="461"/>
      <c r="G54" s="461"/>
      <c r="H54" s="461"/>
      <c r="I54" s="461"/>
      <c r="J54" s="475">
        <f>AVERAGE(J42:J53)</f>
        <v>210.5</v>
      </c>
      <c r="K54" s="475">
        <f>AVERAGE(K42:K53)</f>
        <v>14.634166666666665</v>
      </c>
      <c r="L54" s="476">
        <v>5</v>
      </c>
      <c r="M54" s="475">
        <f aca="true" t="shared" si="6" ref="M54:R54">AVERAGE(M42:M53)</f>
        <v>71.93636363636364</v>
      </c>
      <c r="N54" s="475">
        <f t="shared" si="6"/>
        <v>85.33333333333333</v>
      </c>
      <c r="O54" s="477">
        <v>3</v>
      </c>
      <c r="P54" s="475">
        <f t="shared" si="6"/>
        <v>31.658333333333335</v>
      </c>
      <c r="Q54" s="364">
        <f t="shared" si="6"/>
        <v>38.178333333333335</v>
      </c>
      <c r="R54" s="364">
        <f t="shared" si="6"/>
        <v>40.52727272727273</v>
      </c>
      <c r="S54" s="476" t="s">
        <v>115</v>
      </c>
      <c r="T54" s="476" t="s">
        <v>90</v>
      </c>
      <c r="U54" s="253">
        <f aca="true" t="shared" si="7" ref="U54:X54">AVERAGE(U42:U53)</f>
        <v>8.1875</v>
      </c>
      <c r="V54" s="253">
        <f t="shared" si="7"/>
        <v>20.605</v>
      </c>
      <c r="W54" s="253">
        <f t="shared" si="7"/>
        <v>2.00875</v>
      </c>
      <c r="X54" s="253">
        <f t="shared" si="7"/>
        <v>2.214</v>
      </c>
      <c r="Y54" s="207"/>
      <c r="Z54" s="217" t="s">
        <v>89</v>
      </c>
      <c r="AA54" s="475">
        <f aca="true" t="shared" si="8" ref="AA54:AW54">SUM(AA42:AA53)</f>
        <v>97.63</v>
      </c>
      <c r="AB54" s="475">
        <f t="shared" si="8"/>
        <v>19</v>
      </c>
      <c r="AC54" s="475">
        <f t="shared" si="8"/>
        <v>404</v>
      </c>
      <c r="AD54" s="475">
        <f t="shared" si="8"/>
        <v>25</v>
      </c>
      <c r="AE54" s="475">
        <f t="shared" si="8"/>
        <v>73.8</v>
      </c>
      <c r="AF54" s="475">
        <f t="shared" si="8"/>
        <v>15</v>
      </c>
      <c r="AG54" s="475">
        <f t="shared" si="8"/>
        <v>0</v>
      </c>
      <c r="AH54" s="475">
        <f t="shared" si="8"/>
        <v>8</v>
      </c>
      <c r="AI54" s="475">
        <f t="shared" si="8"/>
        <v>10</v>
      </c>
      <c r="AJ54" s="475">
        <f t="shared" si="8"/>
        <v>6</v>
      </c>
      <c r="AK54" s="475">
        <f t="shared" si="8"/>
        <v>125.5</v>
      </c>
      <c r="AL54" s="475">
        <f t="shared" si="8"/>
        <v>13</v>
      </c>
      <c r="AM54" s="475">
        <f t="shared" si="8"/>
        <v>35</v>
      </c>
      <c r="AN54" s="475">
        <f t="shared" si="8"/>
        <v>11</v>
      </c>
      <c r="AO54" s="475">
        <f t="shared" si="8"/>
        <v>383211</v>
      </c>
      <c r="AP54" s="475">
        <f t="shared" si="8"/>
        <v>17</v>
      </c>
      <c r="AQ54" s="475">
        <f t="shared" si="8"/>
        <v>296952</v>
      </c>
      <c r="AR54" s="475">
        <f t="shared" si="8"/>
        <v>14</v>
      </c>
      <c r="AS54" s="475">
        <f t="shared" si="8"/>
        <v>42420</v>
      </c>
      <c r="AT54" s="475">
        <f t="shared" si="8"/>
        <v>3</v>
      </c>
      <c r="AU54" s="475">
        <f t="shared" si="8"/>
        <v>42505</v>
      </c>
      <c r="AV54" s="475">
        <f t="shared" si="8"/>
        <v>4</v>
      </c>
      <c r="AW54" s="475">
        <f t="shared" si="8"/>
        <v>17.5</v>
      </c>
      <c r="AX54" s="8"/>
      <c r="AY54" s="217" t="s">
        <v>89</v>
      </c>
      <c r="AZ54" s="501">
        <v>5</v>
      </c>
      <c r="BA54" s="501">
        <v>1.3333333333333333</v>
      </c>
      <c r="BB54" s="501">
        <v>4.666666666666667</v>
      </c>
      <c r="BC54" s="501">
        <v>2.8</v>
      </c>
      <c r="BD54" s="501">
        <v>1.5833333333333333</v>
      </c>
      <c r="BE54" s="334">
        <v>2.511111111111111</v>
      </c>
      <c r="BF54" s="8">
        <v>1</v>
      </c>
      <c r="BG54" s="475">
        <f>AVERAGE(BG42:BG53)</f>
        <v>40.52727272727273</v>
      </c>
      <c r="BH54" s="334">
        <v>730.6666666666666</v>
      </c>
      <c r="BI54" s="334">
        <v>9.7175</v>
      </c>
      <c r="BJ54" s="334">
        <v>9.539916666666667</v>
      </c>
      <c r="BK54" s="334">
        <v>9.686583333333333</v>
      </c>
      <c r="BL54" s="334">
        <v>482.4075</v>
      </c>
      <c r="BM54" s="334">
        <v>5.4143085025020286</v>
      </c>
      <c r="BN54" s="334">
        <v>1.896267663646161</v>
      </c>
      <c r="BO54" s="501">
        <v>5</v>
      </c>
    </row>
    <row r="55" spans="1:68" s="188" customFormat="1" ht="12.75">
      <c r="A55" s="468"/>
      <c r="B55" s="188" t="s">
        <v>91</v>
      </c>
      <c r="C55" s="207" t="s">
        <v>117</v>
      </c>
      <c r="D55" s="11" t="s">
        <v>81</v>
      </c>
      <c r="E55" s="469">
        <v>43054</v>
      </c>
      <c r="F55" s="469">
        <v>43067</v>
      </c>
      <c r="G55" s="470">
        <v>42837</v>
      </c>
      <c r="H55" s="470">
        <v>42842</v>
      </c>
      <c r="I55" s="469">
        <v>42884</v>
      </c>
      <c r="J55" s="392">
        <v>195</v>
      </c>
      <c r="K55" s="392">
        <v>14.09</v>
      </c>
      <c r="L55" s="293">
        <v>65.06</v>
      </c>
      <c r="M55" s="392">
        <v>5</v>
      </c>
      <c r="N55" s="482">
        <v>88</v>
      </c>
      <c r="O55" s="392">
        <v>3</v>
      </c>
      <c r="P55" s="293">
        <v>27.54</v>
      </c>
      <c r="Q55" s="392">
        <v>36</v>
      </c>
      <c r="R55" s="392">
        <v>42.67</v>
      </c>
      <c r="S55" s="392">
        <v>3</v>
      </c>
      <c r="T55" s="392">
        <v>1</v>
      </c>
      <c r="U55" s="392">
        <v>8.9</v>
      </c>
      <c r="V55" s="482">
        <v>19.2</v>
      </c>
      <c r="W55" s="482">
        <v>1.6</v>
      </c>
      <c r="X55" s="392">
        <v>1.95</v>
      </c>
      <c r="Y55" s="207" t="s">
        <v>118</v>
      </c>
      <c r="Z55" s="11" t="s">
        <v>81</v>
      </c>
      <c r="AA55" s="482">
        <v>1</v>
      </c>
      <c r="AB55" s="392">
        <v>2</v>
      </c>
      <c r="AC55" s="392">
        <v>7</v>
      </c>
      <c r="AD55" s="392">
        <v>1</v>
      </c>
      <c r="AE55" s="392"/>
      <c r="AF55" s="392"/>
      <c r="AG55" s="392">
        <v>0</v>
      </c>
      <c r="AH55" s="392">
        <v>1</v>
      </c>
      <c r="AI55" s="11"/>
      <c r="AJ55" s="11"/>
      <c r="AK55" s="392">
        <v>15</v>
      </c>
      <c r="AL55" s="392">
        <v>2</v>
      </c>
      <c r="AM55" s="392">
        <v>0</v>
      </c>
      <c r="AN55" s="392">
        <v>1</v>
      </c>
      <c r="AO55" s="494"/>
      <c r="AP55" s="392"/>
      <c r="AQ55" s="392"/>
      <c r="AR55" s="392"/>
      <c r="AS55" s="392"/>
      <c r="AT55" s="392"/>
      <c r="AU55" s="497"/>
      <c r="AV55" s="494"/>
      <c r="AW55" s="392">
        <v>1</v>
      </c>
      <c r="AX55" s="207" t="s">
        <v>118</v>
      </c>
      <c r="AY55" s="11" t="s">
        <v>81</v>
      </c>
      <c r="AZ55" s="392">
        <v>5</v>
      </c>
      <c r="BA55" s="392">
        <v>1</v>
      </c>
      <c r="BB55" s="392">
        <v>5</v>
      </c>
      <c r="BC55" s="392">
        <v>3</v>
      </c>
      <c r="BD55" s="392">
        <v>1</v>
      </c>
      <c r="BE55" s="392">
        <v>0</v>
      </c>
      <c r="BF55" s="392">
        <v>1</v>
      </c>
      <c r="BG55" s="392">
        <v>42.67</v>
      </c>
      <c r="BH55" s="392"/>
      <c r="BI55" s="392">
        <v>8.12</v>
      </c>
      <c r="BJ55" s="392">
        <v>8.02</v>
      </c>
      <c r="BK55" s="392">
        <v>7.86</v>
      </c>
      <c r="BL55" s="392">
        <v>401</v>
      </c>
      <c r="BM55" s="392">
        <v>4.59</v>
      </c>
      <c r="BO55" s="399">
        <v>4</v>
      </c>
      <c r="BP55" s="422"/>
    </row>
    <row r="56" spans="1:68" s="188" customFormat="1" ht="12.75">
      <c r="A56" s="468"/>
      <c r="B56" s="188" t="s">
        <v>91</v>
      </c>
      <c r="C56" s="207"/>
      <c r="D56" s="11" t="s">
        <v>79</v>
      </c>
      <c r="E56" s="471">
        <v>43050</v>
      </c>
      <c r="F56" s="472">
        <v>43059</v>
      </c>
      <c r="G56" s="472">
        <v>42841</v>
      </c>
      <c r="H56" s="472">
        <v>42843</v>
      </c>
      <c r="I56" s="472">
        <v>42864</v>
      </c>
      <c r="J56" s="392">
        <v>199</v>
      </c>
      <c r="K56" s="483">
        <v>16.63</v>
      </c>
      <c r="L56" s="483">
        <v>80.33</v>
      </c>
      <c r="M56" s="427">
        <v>5</v>
      </c>
      <c r="N56" s="392">
        <v>91</v>
      </c>
      <c r="O56" s="484">
        <v>3</v>
      </c>
      <c r="P56" s="392">
        <v>37.06</v>
      </c>
      <c r="Q56" s="427">
        <v>41.5</v>
      </c>
      <c r="R56" s="427">
        <v>39.5</v>
      </c>
      <c r="S56" s="427">
        <v>3</v>
      </c>
      <c r="T56" s="427">
        <v>1</v>
      </c>
      <c r="U56" s="427">
        <v>9.8</v>
      </c>
      <c r="V56" s="483">
        <v>20.1</v>
      </c>
      <c r="W56" s="427">
        <v>1.8</v>
      </c>
      <c r="X56" s="427">
        <v>1.91</v>
      </c>
      <c r="Y56" s="207"/>
      <c r="Z56" s="11" t="s">
        <v>79</v>
      </c>
      <c r="AA56" s="427"/>
      <c r="AB56" s="427">
        <v>1</v>
      </c>
      <c r="AC56" s="427">
        <v>20</v>
      </c>
      <c r="AD56" s="427">
        <v>2</v>
      </c>
      <c r="AE56" s="427"/>
      <c r="AF56" s="427">
        <v>2</v>
      </c>
      <c r="AG56" s="427"/>
      <c r="AH56" s="427"/>
      <c r="AI56" s="427"/>
      <c r="AJ56" s="427"/>
      <c r="AK56" s="427">
        <v>30</v>
      </c>
      <c r="AL56" s="427">
        <v>2</v>
      </c>
      <c r="AM56" s="427"/>
      <c r="AN56" s="207"/>
      <c r="AO56" s="207"/>
      <c r="AP56" s="207"/>
      <c r="AQ56" s="207"/>
      <c r="AR56" s="207"/>
      <c r="AS56" s="207"/>
      <c r="AT56" s="207"/>
      <c r="AU56" s="208"/>
      <c r="AV56" s="11"/>
      <c r="AW56" s="11"/>
      <c r="AX56" s="207"/>
      <c r="AY56" s="11" t="s">
        <v>79</v>
      </c>
      <c r="AZ56" s="427">
        <v>5</v>
      </c>
      <c r="BA56" s="427">
        <v>1</v>
      </c>
      <c r="BB56" s="427">
        <v>5</v>
      </c>
      <c r="BC56" s="427">
        <v>5</v>
      </c>
      <c r="BD56" s="427">
        <v>2</v>
      </c>
      <c r="BE56" s="482"/>
      <c r="BF56" s="427">
        <v>1</v>
      </c>
      <c r="BG56" s="427">
        <v>39.5</v>
      </c>
      <c r="BH56" s="392">
        <v>790</v>
      </c>
      <c r="BI56" s="392">
        <v>12.6</v>
      </c>
      <c r="BJ56" s="392">
        <v>11.2</v>
      </c>
      <c r="BK56" s="392">
        <v>12.4</v>
      </c>
      <c r="BL56" s="392">
        <v>603.33</v>
      </c>
      <c r="BM56" s="392">
        <v>9.1</v>
      </c>
      <c r="BO56" s="509">
        <v>2</v>
      </c>
      <c r="BP56" s="422"/>
    </row>
    <row r="57" spans="1:68" s="188" customFormat="1" ht="12.75">
      <c r="A57" s="468"/>
      <c r="B57" s="188" t="s">
        <v>91</v>
      </c>
      <c r="C57" s="207"/>
      <c r="D57" s="460" t="s">
        <v>119</v>
      </c>
      <c r="E57" s="473">
        <v>43075</v>
      </c>
      <c r="F57" s="473">
        <v>43083</v>
      </c>
      <c r="G57" s="473">
        <v>42847</v>
      </c>
      <c r="H57" s="473">
        <v>42849</v>
      </c>
      <c r="I57" s="473">
        <v>42893</v>
      </c>
      <c r="J57" s="293">
        <v>183</v>
      </c>
      <c r="K57" s="293">
        <v>17.3</v>
      </c>
      <c r="L57" s="427">
        <v>77.3</v>
      </c>
      <c r="M57" s="427">
        <v>5</v>
      </c>
      <c r="N57" s="293">
        <v>76</v>
      </c>
      <c r="O57" s="427">
        <v>1</v>
      </c>
      <c r="P57" s="293">
        <v>31.5</v>
      </c>
      <c r="Q57" s="293">
        <v>45</v>
      </c>
      <c r="R57" s="293">
        <v>35.4</v>
      </c>
      <c r="S57" s="427">
        <v>1</v>
      </c>
      <c r="T57" s="427">
        <v>2</v>
      </c>
      <c r="U57" s="482">
        <v>8.1</v>
      </c>
      <c r="V57" s="293">
        <v>18.2</v>
      </c>
      <c r="W57" s="293">
        <v>1.04</v>
      </c>
      <c r="X57" s="207">
        <v>1.82</v>
      </c>
      <c r="Y57" s="207"/>
      <c r="Z57" s="460" t="s">
        <v>119</v>
      </c>
      <c r="AA57" s="427"/>
      <c r="AB57" s="293">
        <v>2</v>
      </c>
      <c r="AC57" s="427"/>
      <c r="AD57" s="293">
        <v>2</v>
      </c>
      <c r="AE57" s="427"/>
      <c r="AF57" s="427">
        <v>4</v>
      </c>
      <c r="AG57" s="493"/>
      <c r="AH57" s="494"/>
      <c r="AI57" s="494"/>
      <c r="AJ57" s="494"/>
      <c r="AK57" s="494"/>
      <c r="AL57" s="494"/>
      <c r="AM57" s="493"/>
      <c r="AN57" s="293">
        <v>1</v>
      </c>
      <c r="AO57" s="427"/>
      <c r="AP57" s="427">
        <v>1</v>
      </c>
      <c r="AQ57" s="427"/>
      <c r="AR57" s="427">
        <v>1</v>
      </c>
      <c r="AS57" s="427"/>
      <c r="AT57" s="427">
        <v>1</v>
      </c>
      <c r="AU57" s="472"/>
      <c r="AV57" s="427">
        <v>1</v>
      </c>
      <c r="AW57" s="11">
        <v>0</v>
      </c>
      <c r="AX57" s="207"/>
      <c r="AY57" s="460" t="s">
        <v>119</v>
      </c>
      <c r="AZ57" s="293">
        <v>5</v>
      </c>
      <c r="BA57" s="293">
        <v>1</v>
      </c>
      <c r="BB57" s="293">
        <v>5</v>
      </c>
      <c r="BC57" s="427">
        <v>1</v>
      </c>
      <c r="BD57" s="293">
        <v>4</v>
      </c>
      <c r="BE57" s="293">
        <v>0</v>
      </c>
      <c r="BF57" s="427">
        <v>1</v>
      </c>
      <c r="BG57" s="293">
        <v>35.4</v>
      </c>
      <c r="BH57" s="427"/>
      <c r="BI57" s="427">
        <v>9.85</v>
      </c>
      <c r="BJ57" s="427">
        <v>9.76</v>
      </c>
      <c r="BK57" s="427">
        <v>9.79</v>
      </c>
      <c r="BL57" s="293">
        <v>490</v>
      </c>
      <c r="BM57" s="293">
        <v>6.52</v>
      </c>
      <c r="BO57" s="509">
        <v>3</v>
      </c>
      <c r="BP57" s="422"/>
    </row>
    <row r="58" spans="1:68" s="188" customFormat="1" ht="12.75">
      <c r="A58" s="468"/>
      <c r="B58" s="188" t="s">
        <v>91</v>
      </c>
      <c r="C58" s="207"/>
      <c r="D58" s="460" t="s">
        <v>120</v>
      </c>
      <c r="E58" s="472">
        <v>43051</v>
      </c>
      <c r="F58" s="472">
        <v>43060</v>
      </c>
      <c r="G58" s="472">
        <v>42841</v>
      </c>
      <c r="H58" s="472">
        <v>42844</v>
      </c>
      <c r="I58" s="472">
        <v>42888</v>
      </c>
      <c r="J58" s="427">
        <v>202</v>
      </c>
      <c r="K58" s="392">
        <v>18.9</v>
      </c>
      <c r="L58" s="427">
        <v>69.47</v>
      </c>
      <c r="M58" s="427">
        <v>5</v>
      </c>
      <c r="N58" s="392">
        <v>89</v>
      </c>
      <c r="O58" s="392">
        <v>2</v>
      </c>
      <c r="P58" s="392">
        <v>35.14</v>
      </c>
      <c r="Q58" s="392">
        <v>38.8</v>
      </c>
      <c r="R58" s="427">
        <v>42.6</v>
      </c>
      <c r="S58" s="392">
        <v>3</v>
      </c>
      <c r="T58" s="392">
        <v>1</v>
      </c>
      <c r="U58" s="392">
        <v>7.67</v>
      </c>
      <c r="V58" s="392">
        <v>16.4</v>
      </c>
      <c r="W58" s="392">
        <v>1.6</v>
      </c>
      <c r="X58" s="392">
        <v>1.859</v>
      </c>
      <c r="Y58" s="207"/>
      <c r="Z58" s="460" t="s">
        <v>120</v>
      </c>
      <c r="AA58" s="427">
        <v>0.03</v>
      </c>
      <c r="AB58" s="472">
        <v>42770</v>
      </c>
      <c r="AC58" s="427">
        <v>0</v>
      </c>
      <c r="AD58" s="427"/>
      <c r="AE58" s="427">
        <v>9</v>
      </c>
      <c r="AF58" s="472">
        <v>42769</v>
      </c>
      <c r="AG58" s="427">
        <v>0</v>
      </c>
      <c r="AH58" s="427"/>
      <c r="AI58" s="427">
        <v>0</v>
      </c>
      <c r="AJ58" s="427"/>
      <c r="AK58" s="427">
        <v>0</v>
      </c>
      <c r="AL58" s="427"/>
      <c r="AM58" s="427">
        <v>0</v>
      </c>
      <c r="AN58" s="427"/>
      <c r="AO58" s="462"/>
      <c r="AP58" s="207"/>
      <c r="AQ58" s="462"/>
      <c r="AR58" s="207"/>
      <c r="AS58" s="207"/>
      <c r="AT58" s="207"/>
      <c r="AU58" s="498"/>
      <c r="AV58" s="207"/>
      <c r="AW58" s="11"/>
      <c r="AX58" s="207"/>
      <c r="AY58" s="460" t="s">
        <v>120</v>
      </c>
      <c r="AZ58" s="427">
        <v>5</v>
      </c>
      <c r="BA58" s="427">
        <v>1</v>
      </c>
      <c r="BB58" s="427">
        <v>5</v>
      </c>
      <c r="BC58" s="469">
        <v>42799</v>
      </c>
      <c r="BD58" s="427">
        <v>2</v>
      </c>
      <c r="BE58" s="427">
        <v>0.2</v>
      </c>
      <c r="BF58" s="392">
        <v>1</v>
      </c>
      <c r="BG58" s="427">
        <v>42.6</v>
      </c>
      <c r="BH58" s="427">
        <v>762</v>
      </c>
      <c r="BI58" s="427">
        <v>11.9</v>
      </c>
      <c r="BJ58" s="427">
        <v>11.83</v>
      </c>
      <c r="BK58" s="427">
        <v>11.39</v>
      </c>
      <c r="BL58" s="427">
        <v>585.4</v>
      </c>
      <c r="BM58" s="427">
        <v>-1.11</v>
      </c>
      <c r="BO58" s="510">
        <v>7</v>
      </c>
      <c r="BP58" s="422"/>
    </row>
    <row r="59" spans="1:68" s="188" customFormat="1" ht="12.75">
      <c r="A59" s="468"/>
      <c r="B59" s="188" t="s">
        <v>91</v>
      </c>
      <c r="C59" s="207"/>
      <c r="D59" s="11" t="s">
        <v>84</v>
      </c>
      <c r="E59" s="472">
        <v>43051</v>
      </c>
      <c r="F59" s="472">
        <v>43058</v>
      </c>
      <c r="G59" s="472">
        <v>42833</v>
      </c>
      <c r="H59" s="472">
        <v>42835</v>
      </c>
      <c r="I59" s="472">
        <v>42884</v>
      </c>
      <c r="J59" s="427">
        <v>198</v>
      </c>
      <c r="K59" s="392">
        <v>16.25</v>
      </c>
      <c r="L59" s="392">
        <v>77.1</v>
      </c>
      <c r="M59" s="427">
        <v>3</v>
      </c>
      <c r="N59" s="427">
        <v>90.7</v>
      </c>
      <c r="O59" s="427">
        <v>5</v>
      </c>
      <c r="P59" s="392">
        <v>35.7</v>
      </c>
      <c r="Q59" s="392">
        <v>32.3</v>
      </c>
      <c r="R59" s="392">
        <v>47.6</v>
      </c>
      <c r="S59" s="427">
        <v>1</v>
      </c>
      <c r="T59" s="427">
        <v>3</v>
      </c>
      <c r="U59" s="392">
        <v>7.95</v>
      </c>
      <c r="V59" s="392">
        <v>15.5</v>
      </c>
      <c r="W59" s="392">
        <v>2.3</v>
      </c>
      <c r="X59" s="392">
        <v>2.2</v>
      </c>
      <c r="Y59" s="207"/>
      <c r="Z59" s="11" t="s">
        <v>84</v>
      </c>
      <c r="AA59" s="427">
        <v>0.2</v>
      </c>
      <c r="AB59" s="427">
        <v>2</v>
      </c>
      <c r="AC59" s="427">
        <v>0</v>
      </c>
      <c r="AD59" s="427">
        <v>1</v>
      </c>
      <c r="AE59" s="427">
        <v>0</v>
      </c>
      <c r="AF59" s="427">
        <v>0</v>
      </c>
      <c r="AG59" s="427">
        <v>0</v>
      </c>
      <c r="AH59" s="427">
        <v>0</v>
      </c>
      <c r="AI59" s="494"/>
      <c r="AJ59" s="494"/>
      <c r="AK59" s="427">
        <v>0</v>
      </c>
      <c r="AL59" s="427">
        <v>0</v>
      </c>
      <c r="AM59" s="427">
        <v>0</v>
      </c>
      <c r="AN59" s="427">
        <v>1</v>
      </c>
      <c r="AO59" s="472">
        <v>42755</v>
      </c>
      <c r="AP59" s="427">
        <v>2</v>
      </c>
      <c r="AQ59" s="472">
        <v>42791</v>
      </c>
      <c r="AR59" s="427">
        <v>2</v>
      </c>
      <c r="AS59" s="472">
        <v>42845</v>
      </c>
      <c r="AT59" s="427">
        <v>1</v>
      </c>
      <c r="AU59" s="472">
        <v>42875</v>
      </c>
      <c r="AV59" s="427">
        <v>1</v>
      </c>
      <c r="AW59" s="427">
        <v>1</v>
      </c>
      <c r="AX59" s="207"/>
      <c r="AY59" s="11" t="s">
        <v>84</v>
      </c>
      <c r="AZ59" s="427">
        <v>5</v>
      </c>
      <c r="BA59" s="427">
        <v>1</v>
      </c>
      <c r="BB59" s="427">
        <v>5</v>
      </c>
      <c r="BC59" s="427">
        <v>3</v>
      </c>
      <c r="BD59" s="427">
        <v>1</v>
      </c>
      <c r="BE59" s="427">
        <v>0.5</v>
      </c>
      <c r="BF59" s="427">
        <v>5</v>
      </c>
      <c r="BG59" s="392">
        <v>47.6</v>
      </c>
      <c r="BH59" s="427"/>
      <c r="BI59" s="392">
        <v>12.4</v>
      </c>
      <c r="BJ59" s="392">
        <v>12.2</v>
      </c>
      <c r="BK59" s="392">
        <v>12.15</v>
      </c>
      <c r="BL59" s="392">
        <v>612.5</v>
      </c>
      <c r="BM59" s="392">
        <v>9.64</v>
      </c>
      <c r="BO59" s="510">
        <v>1</v>
      </c>
      <c r="BP59" s="422"/>
    </row>
    <row r="60" spans="1:68" s="188" customFormat="1" ht="12.75">
      <c r="A60" s="468"/>
      <c r="B60" s="188" t="s">
        <v>91</v>
      </c>
      <c r="C60" s="207"/>
      <c r="D60" s="11" t="s">
        <v>78</v>
      </c>
      <c r="E60" s="469">
        <v>43051</v>
      </c>
      <c r="F60" s="469">
        <v>43059</v>
      </c>
      <c r="G60" s="469">
        <v>42839</v>
      </c>
      <c r="H60" s="469">
        <v>42842</v>
      </c>
      <c r="I60" s="469">
        <v>42886</v>
      </c>
      <c r="J60" s="392">
        <v>200</v>
      </c>
      <c r="K60" s="392">
        <v>16.5</v>
      </c>
      <c r="L60" s="392">
        <v>52.3</v>
      </c>
      <c r="M60" s="392">
        <v>5</v>
      </c>
      <c r="N60" s="392">
        <v>87</v>
      </c>
      <c r="O60" s="392">
        <v>3</v>
      </c>
      <c r="P60" s="392">
        <v>26.5</v>
      </c>
      <c r="Q60" s="392">
        <v>42.3</v>
      </c>
      <c r="R60" s="392">
        <v>42.9</v>
      </c>
      <c r="S60" s="392">
        <v>1</v>
      </c>
      <c r="T60" s="392">
        <v>3</v>
      </c>
      <c r="U60" s="392">
        <v>8.5</v>
      </c>
      <c r="V60" s="392">
        <v>16.8</v>
      </c>
      <c r="W60" s="392">
        <v>2.1</v>
      </c>
      <c r="X60" s="392">
        <v>1.6</v>
      </c>
      <c r="Y60" s="207"/>
      <c r="Z60" s="11" t="s">
        <v>78</v>
      </c>
      <c r="AA60" s="392">
        <v>3</v>
      </c>
      <c r="AB60" s="392">
        <v>2</v>
      </c>
      <c r="AC60" s="392"/>
      <c r="AD60" s="392">
        <v>3</v>
      </c>
      <c r="AE60" s="392"/>
      <c r="AF60" s="392"/>
      <c r="AG60" s="392"/>
      <c r="AH60" s="392"/>
      <c r="AI60" s="392"/>
      <c r="AJ60" s="494"/>
      <c r="AK60" s="494"/>
      <c r="AL60" s="494"/>
      <c r="AM60" s="392"/>
      <c r="AN60" s="392">
        <v>1</v>
      </c>
      <c r="AO60" s="392"/>
      <c r="AP60" s="392">
        <v>1</v>
      </c>
      <c r="AQ60" s="392"/>
      <c r="AR60" s="392">
        <v>1</v>
      </c>
      <c r="AS60" s="392"/>
      <c r="AT60" s="392">
        <v>1</v>
      </c>
      <c r="AU60" s="469"/>
      <c r="AV60" s="392">
        <v>1</v>
      </c>
      <c r="AW60" s="392">
        <v>1</v>
      </c>
      <c r="AX60" s="207"/>
      <c r="AY60" s="11" t="s">
        <v>78</v>
      </c>
      <c r="AZ60" s="392">
        <v>5</v>
      </c>
      <c r="BA60" s="392">
        <v>1</v>
      </c>
      <c r="BB60" s="392">
        <v>5</v>
      </c>
      <c r="BC60" s="392">
        <v>3</v>
      </c>
      <c r="BD60" s="392">
        <v>1</v>
      </c>
      <c r="BE60" s="392">
        <v>2</v>
      </c>
      <c r="BF60" s="392">
        <v>1</v>
      </c>
      <c r="BG60" s="392">
        <v>42.9</v>
      </c>
      <c r="BH60" s="392">
        <v>778</v>
      </c>
      <c r="BI60" s="392">
        <v>10.48</v>
      </c>
      <c r="BJ60" s="392">
        <v>10.93</v>
      </c>
      <c r="BK60" s="392">
        <v>9.98</v>
      </c>
      <c r="BL60" s="392">
        <v>466.5</v>
      </c>
      <c r="BM60" s="392">
        <v>7.31</v>
      </c>
      <c r="BO60" s="509">
        <v>5</v>
      </c>
      <c r="BP60" s="422"/>
    </row>
    <row r="61" spans="1:68" s="188" customFormat="1" ht="12.75">
      <c r="A61" s="468"/>
      <c r="B61" s="188" t="s">
        <v>91</v>
      </c>
      <c r="C61" s="207"/>
      <c r="D61" s="424" t="s">
        <v>98</v>
      </c>
      <c r="E61" s="471">
        <v>43054</v>
      </c>
      <c r="F61" s="471">
        <v>43064</v>
      </c>
      <c r="G61" s="472">
        <v>42841</v>
      </c>
      <c r="H61" s="472">
        <v>42843</v>
      </c>
      <c r="I61" s="472">
        <v>42887</v>
      </c>
      <c r="J61" s="392">
        <v>198</v>
      </c>
      <c r="K61" s="427">
        <v>18.13</v>
      </c>
      <c r="L61" s="427">
        <v>91.65</v>
      </c>
      <c r="M61" s="427">
        <v>3</v>
      </c>
      <c r="N61" s="392">
        <v>79.5</v>
      </c>
      <c r="O61" s="392">
        <v>5</v>
      </c>
      <c r="P61" s="392">
        <v>37.16</v>
      </c>
      <c r="Q61" s="392">
        <v>33.5</v>
      </c>
      <c r="R61" s="392">
        <v>41.8</v>
      </c>
      <c r="S61" s="392">
        <v>3</v>
      </c>
      <c r="T61" s="392">
        <v>5</v>
      </c>
      <c r="U61" s="392">
        <v>7.7</v>
      </c>
      <c r="V61" s="392">
        <v>17.44</v>
      </c>
      <c r="W61" s="392">
        <v>1.85</v>
      </c>
      <c r="X61" s="392">
        <v>2.05</v>
      </c>
      <c r="Y61" s="207"/>
      <c r="Z61" s="424" t="s">
        <v>98</v>
      </c>
      <c r="AA61" s="392">
        <v>0</v>
      </c>
      <c r="AB61" s="392">
        <v>0</v>
      </c>
      <c r="AC61" s="392">
        <v>20</v>
      </c>
      <c r="AD61" s="392">
        <v>1</v>
      </c>
      <c r="AE61" s="392">
        <v>17</v>
      </c>
      <c r="AF61" s="392">
        <v>1</v>
      </c>
      <c r="AG61" s="482"/>
      <c r="AH61" s="482"/>
      <c r="AI61" s="482"/>
      <c r="AJ61" s="482"/>
      <c r="AK61" s="482"/>
      <c r="AL61" s="482"/>
      <c r="AM61" s="482"/>
      <c r="AN61" s="482"/>
      <c r="AO61" s="499"/>
      <c r="AP61" s="482"/>
      <c r="AQ61" s="469">
        <v>42805</v>
      </c>
      <c r="AR61" s="427">
        <v>2</v>
      </c>
      <c r="AS61" s="207"/>
      <c r="AT61" s="207"/>
      <c r="AU61" s="208"/>
      <c r="AV61" s="207"/>
      <c r="AW61" s="207"/>
      <c r="AX61" s="207"/>
      <c r="AY61" s="424" t="s">
        <v>98</v>
      </c>
      <c r="AZ61" s="392">
        <v>5</v>
      </c>
      <c r="BA61" s="392">
        <v>1</v>
      </c>
      <c r="BB61" s="392">
        <v>5</v>
      </c>
      <c r="BC61" s="392">
        <v>5</v>
      </c>
      <c r="BD61" s="392">
        <v>1</v>
      </c>
      <c r="BE61" s="392">
        <v>0.5</v>
      </c>
      <c r="BF61" s="392">
        <v>3</v>
      </c>
      <c r="BG61" s="392">
        <v>41.8</v>
      </c>
      <c r="BH61" s="392"/>
      <c r="BI61" s="392">
        <v>9.8</v>
      </c>
      <c r="BJ61" s="392">
        <v>10.4</v>
      </c>
      <c r="BK61" s="392">
        <v>10.8</v>
      </c>
      <c r="BL61" s="392">
        <v>516.67</v>
      </c>
      <c r="BM61" s="392">
        <v>5.44</v>
      </c>
      <c r="BO61" s="509">
        <v>6</v>
      </c>
      <c r="BP61" s="422"/>
    </row>
    <row r="62" spans="1:68" s="188" customFormat="1" ht="12.75">
      <c r="A62" s="468"/>
      <c r="B62" s="188" t="s">
        <v>91</v>
      </c>
      <c r="C62" s="207"/>
      <c r="D62" s="11" t="s">
        <v>121</v>
      </c>
      <c r="E62" s="474">
        <v>43050</v>
      </c>
      <c r="F62" s="474">
        <v>43059</v>
      </c>
      <c r="G62" s="474">
        <v>42842</v>
      </c>
      <c r="H62" s="474">
        <v>42845</v>
      </c>
      <c r="I62" s="474">
        <v>42890</v>
      </c>
      <c r="J62" s="485">
        <v>205</v>
      </c>
      <c r="K62" s="485">
        <v>19</v>
      </c>
      <c r="L62" s="485">
        <v>75.3</v>
      </c>
      <c r="M62" s="482">
        <v>3</v>
      </c>
      <c r="N62" s="482">
        <v>79.3</v>
      </c>
      <c r="O62" s="482">
        <v>3</v>
      </c>
      <c r="P62" s="482">
        <v>32</v>
      </c>
      <c r="Q62" s="482">
        <v>42.1</v>
      </c>
      <c r="R62" s="482">
        <v>47.3</v>
      </c>
      <c r="S62" s="482">
        <v>1</v>
      </c>
      <c r="T62" s="482">
        <v>3</v>
      </c>
      <c r="U62" s="482">
        <v>8.2</v>
      </c>
      <c r="V62" s="482">
        <v>15</v>
      </c>
      <c r="W62" s="482">
        <v>2.6</v>
      </c>
      <c r="X62" s="482">
        <v>1.7</v>
      </c>
      <c r="Y62" s="207"/>
      <c r="Z62" s="11" t="s">
        <v>121</v>
      </c>
      <c r="AA62" s="482">
        <v>0</v>
      </c>
      <c r="AB62" s="482">
        <v>1</v>
      </c>
      <c r="AC62" s="482">
        <v>10</v>
      </c>
      <c r="AD62" s="482">
        <v>2</v>
      </c>
      <c r="AE62" s="482">
        <v>0</v>
      </c>
      <c r="AF62" s="482">
        <v>1</v>
      </c>
      <c r="AG62" s="482">
        <v>0</v>
      </c>
      <c r="AH62" s="482">
        <v>1</v>
      </c>
      <c r="AI62" s="482">
        <v>0</v>
      </c>
      <c r="AJ62" s="482">
        <v>1</v>
      </c>
      <c r="AK62" s="482">
        <v>0</v>
      </c>
      <c r="AL62" s="482">
        <v>1</v>
      </c>
      <c r="AM62" s="482">
        <v>0</v>
      </c>
      <c r="AN62" s="482">
        <v>1</v>
      </c>
      <c r="AO62" s="470">
        <v>43094</v>
      </c>
      <c r="AP62" s="482">
        <v>2</v>
      </c>
      <c r="AQ62" s="470">
        <v>42809</v>
      </c>
      <c r="AR62" s="482">
        <v>2</v>
      </c>
      <c r="AS62" s="482" t="s">
        <v>107</v>
      </c>
      <c r="AT62" s="482" t="s">
        <v>107</v>
      </c>
      <c r="AU62" s="470" t="s">
        <v>107</v>
      </c>
      <c r="AV62" s="482" t="s">
        <v>107</v>
      </c>
      <c r="AW62" s="482">
        <v>1</v>
      </c>
      <c r="AX62" s="207"/>
      <c r="AY62" s="11" t="s">
        <v>121</v>
      </c>
      <c r="AZ62" s="482">
        <v>5</v>
      </c>
      <c r="BA62" s="482">
        <v>1</v>
      </c>
      <c r="BB62" s="482">
        <v>5</v>
      </c>
      <c r="BC62" s="482">
        <v>3</v>
      </c>
      <c r="BD62" s="482">
        <v>2</v>
      </c>
      <c r="BE62" s="482" t="s">
        <v>107</v>
      </c>
      <c r="BF62" s="482" t="s">
        <v>122</v>
      </c>
      <c r="BG62" s="482">
        <v>47.3</v>
      </c>
      <c r="BH62" s="482" t="s">
        <v>107</v>
      </c>
      <c r="BI62" s="482">
        <v>12.04</v>
      </c>
      <c r="BJ62" s="482">
        <v>11.13</v>
      </c>
      <c r="BK62" s="482">
        <v>10.52</v>
      </c>
      <c r="BL62" s="482">
        <v>561.43</v>
      </c>
      <c r="BM62" s="511">
        <v>-0.0771</v>
      </c>
      <c r="BO62" s="512">
        <v>3</v>
      </c>
      <c r="BP62" s="422"/>
    </row>
    <row r="63" spans="1:68" s="188" customFormat="1" ht="12.75">
      <c r="A63" s="468"/>
      <c r="B63" s="188" t="s">
        <v>91</v>
      </c>
      <c r="C63" s="207"/>
      <c r="D63" s="11" t="s">
        <v>76</v>
      </c>
      <c r="E63" s="472">
        <v>43052</v>
      </c>
      <c r="F63" s="472">
        <v>43068</v>
      </c>
      <c r="G63" s="469">
        <v>42841</v>
      </c>
      <c r="H63" s="469">
        <v>42843</v>
      </c>
      <c r="I63" s="472">
        <v>42889</v>
      </c>
      <c r="J63" s="427">
        <v>202</v>
      </c>
      <c r="K63" s="427">
        <v>21.72</v>
      </c>
      <c r="L63" s="427">
        <v>102.58</v>
      </c>
      <c r="M63" s="427">
        <v>5</v>
      </c>
      <c r="N63" s="427">
        <v>88</v>
      </c>
      <c r="O63" s="427">
        <v>4</v>
      </c>
      <c r="P63" s="427">
        <v>31.7</v>
      </c>
      <c r="Q63" s="483">
        <v>44.2</v>
      </c>
      <c r="R63" s="483">
        <v>41.52</v>
      </c>
      <c r="S63" s="427">
        <v>5</v>
      </c>
      <c r="T63" s="427">
        <v>1</v>
      </c>
      <c r="U63" s="427">
        <v>8.28</v>
      </c>
      <c r="V63" s="427">
        <v>17.4</v>
      </c>
      <c r="W63" s="427">
        <v>1.29</v>
      </c>
      <c r="X63" s="483">
        <v>1.46</v>
      </c>
      <c r="Y63" s="207"/>
      <c r="Z63" s="11" t="s">
        <v>76</v>
      </c>
      <c r="AA63" s="427">
        <v>0.66</v>
      </c>
      <c r="AB63" s="427">
        <v>2</v>
      </c>
      <c r="AC63" s="427"/>
      <c r="AD63" s="427">
        <v>1</v>
      </c>
      <c r="AE63" s="427"/>
      <c r="AF63" s="427">
        <v>2</v>
      </c>
      <c r="AG63" s="482"/>
      <c r="AH63" s="482"/>
      <c r="AI63" s="482"/>
      <c r="AJ63" s="482"/>
      <c r="AK63" s="427"/>
      <c r="AL63" s="427">
        <v>1</v>
      </c>
      <c r="AM63" s="392"/>
      <c r="AN63" s="392"/>
      <c r="AO63" s="499"/>
      <c r="AP63" s="293"/>
      <c r="AQ63" s="499"/>
      <c r="AR63" s="293"/>
      <c r="AS63" s="472">
        <v>42868</v>
      </c>
      <c r="AT63" s="427">
        <v>2</v>
      </c>
      <c r="AU63" s="208"/>
      <c r="AV63" s="207"/>
      <c r="AW63" s="207"/>
      <c r="AX63" s="207"/>
      <c r="AY63" s="11" t="s">
        <v>76</v>
      </c>
      <c r="AZ63" s="427">
        <v>5</v>
      </c>
      <c r="BA63" s="427">
        <v>1</v>
      </c>
      <c r="BB63" s="427">
        <v>5</v>
      </c>
      <c r="BC63" s="427">
        <v>5</v>
      </c>
      <c r="BD63" s="427">
        <v>2</v>
      </c>
      <c r="BE63" s="427">
        <v>1</v>
      </c>
      <c r="BF63" s="427">
        <v>3</v>
      </c>
      <c r="BG63" s="392">
        <v>41.52</v>
      </c>
      <c r="BH63" s="427"/>
      <c r="BI63" s="392">
        <v>12</v>
      </c>
      <c r="BJ63" s="392">
        <v>11.05</v>
      </c>
      <c r="BK63" s="392">
        <v>11.4</v>
      </c>
      <c r="BL63" s="392">
        <v>574.17</v>
      </c>
      <c r="BM63" s="392">
        <v>6.82</v>
      </c>
      <c r="BO63" s="509">
        <v>2</v>
      </c>
      <c r="BP63" s="422"/>
    </row>
    <row r="64" spans="1:68" s="188" customFormat="1" ht="12.75">
      <c r="A64" s="468"/>
      <c r="B64" s="188" t="s">
        <v>91</v>
      </c>
      <c r="C64" s="207"/>
      <c r="D64" s="11" t="s">
        <v>123</v>
      </c>
      <c r="E64" s="473">
        <v>43070</v>
      </c>
      <c r="F64" s="473">
        <v>43089</v>
      </c>
      <c r="G64" s="473">
        <v>42844</v>
      </c>
      <c r="H64" s="473">
        <v>42846</v>
      </c>
      <c r="I64" s="473">
        <v>42887</v>
      </c>
      <c r="J64" s="293">
        <v>183</v>
      </c>
      <c r="K64" s="293">
        <v>21.6</v>
      </c>
      <c r="L64" s="293">
        <v>71.5</v>
      </c>
      <c r="M64" s="293">
        <v>1</v>
      </c>
      <c r="N64" s="293">
        <v>76.6</v>
      </c>
      <c r="O64" s="293">
        <v>3</v>
      </c>
      <c r="P64" s="293">
        <v>30.9</v>
      </c>
      <c r="Q64" s="293">
        <v>44.7</v>
      </c>
      <c r="R64" s="293">
        <v>39.7</v>
      </c>
      <c r="S64" s="293">
        <v>5</v>
      </c>
      <c r="T64" s="293">
        <v>5</v>
      </c>
      <c r="U64" s="293">
        <v>7.6</v>
      </c>
      <c r="V64" s="293">
        <v>16.5</v>
      </c>
      <c r="W64" s="293">
        <v>0.8</v>
      </c>
      <c r="X64" s="293">
        <v>1.43</v>
      </c>
      <c r="Y64" s="207"/>
      <c r="Z64" s="11" t="s">
        <v>123</v>
      </c>
      <c r="AA64" s="392">
        <v>1</v>
      </c>
      <c r="AB64" s="392">
        <v>2</v>
      </c>
      <c r="AC64" s="392">
        <v>0</v>
      </c>
      <c r="AD64" s="392">
        <v>1</v>
      </c>
      <c r="AE64" s="392"/>
      <c r="AF64" s="392"/>
      <c r="AG64" s="392"/>
      <c r="AH64" s="392"/>
      <c r="AI64" s="392"/>
      <c r="AJ64" s="392"/>
      <c r="AK64" s="392">
        <v>80</v>
      </c>
      <c r="AL64" s="392">
        <v>2</v>
      </c>
      <c r="AM64" s="392">
        <v>8</v>
      </c>
      <c r="AN64" s="392">
        <v>2</v>
      </c>
      <c r="AO64" s="473">
        <v>42745</v>
      </c>
      <c r="AP64" s="293">
        <v>2</v>
      </c>
      <c r="AQ64" s="473">
        <v>42781</v>
      </c>
      <c r="AR64" s="293">
        <v>1</v>
      </c>
      <c r="AS64" s="482"/>
      <c r="AT64" s="482"/>
      <c r="AU64" s="482"/>
      <c r="AV64" s="482"/>
      <c r="AW64" s="293">
        <v>1</v>
      </c>
      <c r="AX64" s="207"/>
      <c r="AY64" s="11" t="s">
        <v>123</v>
      </c>
      <c r="AZ64" s="427">
        <v>5</v>
      </c>
      <c r="BA64" s="293">
        <v>1</v>
      </c>
      <c r="BB64" s="293">
        <v>5</v>
      </c>
      <c r="BC64" s="482"/>
      <c r="BD64" s="293">
        <v>2</v>
      </c>
      <c r="BE64" s="482"/>
      <c r="BF64" s="293" t="s">
        <v>124</v>
      </c>
      <c r="BG64" s="293">
        <v>39.7</v>
      </c>
      <c r="BH64" s="482"/>
      <c r="BI64" s="293">
        <v>10.24</v>
      </c>
      <c r="BJ64" s="293">
        <v>9.82</v>
      </c>
      <c r="BK64" s="293">
        <v>10.12</v>
      </c>
      <c r="BL64" s="293">
        <v>503</v>
      </c>
      <c r="BM64" s="293">
        <v>11.82</v>
      </c>
      <c r="BO64" s="399">
        <v>2</v>
      </c>
      <c r="BP64" s="422"/>
    </row>
    <row r="65" spans="1:68" s="188" customFormat="1" ht="12.75">
      <c r="A65" s="468"/>
      <c r="B65" s="188" t="s">
        <v>91</v>
      </c>
      <c r="C65" s="207"/>
      <c r="D65" s="424" t="s">
        <v>125</v>
      </c>
      <c r="E65" s="470">
        <v>43052</v>
      </c>
      <c r="F65" s="470">
        <v>43064</v>
      </c>
      <c r="G65" s="470">
        <v>42847</v>
      </c>
      <c r="H65" s="470">
        <v>42849</v>
      </c>
      <c r="I65" s="514">
        <v>42889</v>
      </c>
      <c r="J65" s="515">
        <v>202</v>
      </c>
      <c r="K65" s="482">
        <v>18.32</v>
      </c>
      <c r="L65" s="482">
        <v>65.6</v>
      </c>
      <c r="M65" s="482">
        <v>3</v>
      </c>
      <c r="N65" s="482">
        <v>92</v>
      </c>
      <c r="O65" s="482">
        <v>4</v>
      </c>
      <c r="P65" s="482">
        <v>32.7</v>
      </c>
      <c r="Q65" s="482">
        <v>40.2</v>
      </c>
      <c r="R65" s="482">
        <v>40.3</v>
      </c>
      <c r="S65" s="482">
        <v>3</v>
      </c>
      <c r="T65" s="482">
        <v>3</v>
      </c>
      <c r="U65" s="482">
        <v>3</v>
      </c>
      <c r="V65" s="482">
        <v>17.8</v>
      </c>
      <c r="W65" s="482">
        <v>1.1</v>
      </c>
      <c r="X65" s="482">
        <v>1.8</v>
      </c>
      <c r="Y65" s="207"/>
      <c r="Z65" s="424" t="s">
        <v>125</v>
      </c>
      <c r="AA65" s="482"/>
      <c r="AB65" s="482">
        <v>1</v>
      </c>
      <c r="AC65" s="342"/>
      <c r="AD65" s="482">
        <v>2</v>
      </c>
      <c r="AE65" s="482"/>
      <c r="AF65" s="482">
        <v>1</v>
      </c>
      <c r="AG65" s="482"/>
      <c r="AH65" s="482"/>
      <c r="AI65" s="482"/>
      <c r="AJ65" s="482"/>
      <c r="AK65" s="482"/>
      <c r="AL65" s="482">
        <v>1</v>
      </c>
      <c r="AM65" s="482"/>
      <c r="AN65" s="482"/>
      <c r="AO65" s="514">
        <v>43100</v>
      </c>
      <c r="AP65" s="482">
        <v>1</v>
      </c>
      <c r="AQ65" s="514">
        <v>42792</v>
      </c>
      <c r="AR65" s="482">
        <v>2</v>
      </c>
      <c r="AS65" s="207"/>
      <c r="AT65" s="207"/>
      <c r="AU65" s="290"/>
      <c r="AV65" s="218"/>
      <c r="AW65" s="207"/>
      <c r="AX65" s="207"/>
      <c r="AY65" s="424" t="s">
        <v>125</v>
      </c>
      <c r="AZ65" s="482">
        <v>5</v>
      </c>
      <c r="BA65" s="482">
        <v>1</v>
      </c>
      <c r="BB65" s="482">
        <v>5</v>
      </c>
      <c r="BC65" s="482">
        <v>1</v>
      </c>
      <c r="BD65" s="482">
        <v>1</v>
      </c>
      <c r="BE65" s="482"/>
      <c r="BF65" s="482">
        <v>3</v>
      </c>
      <c r="BG65" s="482">
        <v>40.3</v>
      </c>
      <c r="BH65" s="482"/>
      <c r="BI65" s="482">
        <v>10.12</v>
      </c>
      <c r="BJ65" s="482">
        <v>10.1</v>
      </c>
      <c r="BK65" s="482">
        <v>10.12</v>
      </c>
      <c r="BL65" s="482">
        <v>505.96</v>
      </c>
      <c r="BM65" s="482">
        <v>4.53</v>
      </c>
      <c r="BO65" s="512">
        <v>11</v>
      </c>
      <c r="BP65" s="422"/>
    </row>
    <row r="66" spans="1:68" s="188" customFormat="1" ht="12.75">
      <c r="A66" s="468"/>
      <c r="B66" s="188" t="s">
        <v>91</v>
      </c>
      <c r="C66" s="207"/>
      <c r="D66" s="217" t="s">
        <v>89</v>
      </c>
      <c r="E66" s="461" t="s">
        <v>68</v>
      </c>
      <c r="F66" s="461" t="s">
        <v>68</v>
      </c>
      <c r="G66" s="461" t="s">
        <v>68</v>
      </c>
      <c r="H66" s="461" t="s">
        <v>68</v>
      </c>
      <c r="I66" s="461" t="s">
        <v>68</v>
      </c>
      <c r="J66" s="475">
        <f aca="true" t="shared" si="9" ref="J66:L66">AVERAGE(J55:J65)</f>
        <v>197</v>
      </c>
      <c r="K66" s="475">
        <f t="shared" si="9"/>
        <v>18.039999999999996</v>
      </c>
      <c r="L66" s="475">
        <f t="shared" si="9"/>
        <v>75.29</v>
      </c>
      <c r="M66" s="475">
        <v>5</v>
      </c>
      <c r="N66" s="475">
        <f aca="true" t="shared" si="10" ref="N66:R66">AVERAGE(N55:N65)</f>
        <v>85.19090909090909</v>
      </c>
      <c r="O66" s="476">
        <v>3</v>
      </c>
      <c r="P66" s="475">
        <f t="shared" si="10"/>
        <v>32.53636363636363</v>
      </c>
      <c r="Q66" s="475">
        <f t="shared" si="10"/>
        <v>40.054545454545455</v>
      </c>
      <c r="R66" s="475">
        <f t="shared" si="10"/>
        <v>41.93545454545454</v>
      </c>
      <c r="S66" s="476">
        <v>3</v>
      </c>
      <c r="T66" s="476">
        <f aca="true" t="shared" si="11" ref="T66:X66">AVERAGE(T55:T65)</f>
        <v>2.5454545454545454</v>
      </c>
      <c r="U66" s="475">
        <f t="shared" si="11"/>
        <v>7.790909090909091</v>
      </c>
      <c r="V66" s="475">
        <f t="shared" si="11"/>
        <v>17.303636363636365</v>
      </c>
      <c r="W66" s="475">
        <f t="shared" si="11"/>
        <v>1.6436363636363638</v>
      </c>
      <c r="X66" s="475">
        <f t="shared" si="11"/>
        <v>1.7980909090909092</v>
      </c>
      <c r="Y66" s="207"/>
      <c r="Z66" s="217" t="s">
        <v>89</v>
      </c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498"/>
      <c r="AV66" s="207"/>
      <c r="AW66" s="11"/>
      <c r="AX66" s="207"/>
      <c r="AY66" s="217" t="s">
        <v>89</v>
      </c>
      <c r="AZ66" s="501"/>
      <c r="BA66" s="501"/>
      <c r="BB66" s="501"/>
      <c r="BC66" s="501"/>
      <c r="BD66" s="501"/>
      <c r="BE66" s="334"/>
      <c r="BF66" s="8"/>
      <c r="BG66" s="475">
        <f aca="true" t="shared" si="12" ref="BG66:BL66">AVERAGE(BG55:BG65)</f>
        <v>41.93545454545454</v>
      </c>
      <c r="BH66" s="475">
        <f t="shared" si="12"/>
        <v>776.6666666666666</v>
      </c>
      <c r="BI66" s="475"/>
      <c r="BJ66" s="475"/>
      <c r="BK66" s="475"/>
      <c r="BL66" s="475">
        <f t="shared" si="12"/>
        <v>529.0872727272728</v>
      </c>
      <c r="BM66" s="475">
        <v>4.83</v>
      </c>
      <c r="BO66" s="477">
        <v>1</v>
      </c>
      <c r="BP66" s="422"/>
    </row>
    <row r="67" spans="1:67" s="452" customFormat="1" ht="12.75">
      <c r="A67" s="468"/>
      <c r="B67" s="212" t="s">
        <v>101</v>
      </c>
      <c r="C67" s="464" t="s">
        <v>126</v>
      </c>
      <c r="D67" s="465" t="s">
        <v>127</v>
      </c>
      <c r="E67" s="216">
        <v>43411</v>
      </c>
      <c r="F67" s="216">
        <v>43433</v>
      </c>
      <c r="G67" s="216"/>
      <c r="H67" s="216"/>
      <c r="I67" s="216">
        <v>43248</v>
      </c>
      <c r="J67" s="467">
        <v>201</v>
      </c>
      <c r="K67" s="478">
        <v>15.7</v>
      </c>
      <c r="L67" s="467">
        <v>3</v>
      </c>
      <c r="M67" s="478">
        <v>59.9</v>
      </c>
      <c r="N67" s="478">
        <v>81</v>
      </c>
      <c r="O67" s="467">
        <v>2</v>
      </c>
      <c r="P67" s="478">
        <v>26.3</v>
      </c>
      <c r="Q67" s="478">
        <v>42.3</v>
      </c>
      <c r="R67" s="478">
        <v>41.4</v>
      </c>
      <c r="S67" s="367"/>
      <c r="T67" s="367"/>
      <c r="U67" s="367"/>
      <c r="V67" s="367"/>
      <c r="W67" s="367"/>
      <c r="X67" s="367"/>
      <c r="Y67" s="464" t="s">
        <v>126</v>
      </c>
      <c r="Z67" s="465" t="s">
        <v>127</v>
      </c>
      <c r="AA67" s="467">
        <v>2.5</v>
      </c>
      <c r="AB67" s="367"/>
      <c r="AC67" s="467"/>
      <c r="AD67" s="467">
        <v>1</v>
      </c>
      <c r="AE67" s="467"/>
      <c r="AF67" s="478">
        <v>1</v>
      </c>
      <c r="AG67" s="467"/>
      <c r="AH67" s="467"/>
      <c r="AI67" s="467"/>
      <c r="AJ67" s="467"/>
      <c r="AK67" s="467"/>
      <c r="AL67" s="467"/>
      <c r="AM67" s="467"/>
      <c r="AN67" s="467"/>
      <c r="AO67" s="467"/>
      <c r="AP67" s="467">
        <v>2</v>
      </c>
      <c r="AQ67" s="367"/>
      <c r="AR67" s="481"/>
      <c r="AS67" s="367"/>
      <c r="AT67" s="367"/>
      <c r="AU67" s="367"/>
      <c r="AV67" s="367"/>
      <c r="AW67" s="367"/>
      <c r="AX67" s="464" t="s">
        <v>126</v>
      </c>
      <c r="AY67" s="465" t="s">
        <v>127</v>
      </c>
      <c r="AZ67" s="467">
        <v>5</v>
      </c>
      <c r="BA67" s="467">
        <v>1</v>
      </c>
      <c r="BB67" s="467">
        <v>5</v>
      </c>
      <c r="BC67" s="467">
        <v>5</v>
      </c>
      <c r="BD67" s="367"/>
      <c r="BE67" s="467">
        <v>1</v>
      </c>
      <c r="BF67" s="367"/>
      <c r="BG67" s="478">
        <v>41.4</v>
      </c>
      <c r="BH67" s="478">
        <v>762</v>
      </c>
      <c r="BI67" s="467">
        <v>102.4</v>
      </c>
      <c r="BJ67" s="467">
        <v>103.1</v>
      </c>
      <c r="BK67" s="467">
        <v>102.8</v>
      </c>
      <c r="BL67" s="467">
        <v>429.9</v>
      </c>
      <c r="BM67" s="467">
        <v>4.32</v>
      </c>
      <c r="BN67" s="367"/>
      <c r="BO67" s="467">
        <v>3</v>
      </c>
    </row>
    <row r="68" spans="1:67" s="452" customFormat="1" ht="12.75">
      <c r="A68" s="468"/>
      <c r="B68" s="212" t="s">
        <v>101</v>
      </c>
      <c r="C68" s="466"/>
      <c r="D68" s="465" t="s">
        <v>103</v>
      </c>
      <c r="E68" s="216">
        <v>43417</v>
      </c>
      <c r="F68" s="216">
        <v>43435</v>
      </c>
      <c r="G68" s="216"/>
      <c r="H68" s="216"/>
      <c r="I68" s="216">
        <v>43244</v>
      </c>
      <c r="J68" s="467">
        <v>192</v>
      </c>
      <c r="K68" s="467">
        <v>15.3</v>
      </c>
      <c r="L68" s="467">
        <v>1</v>
      </c>
      <c r="M68" s="467">
        <v>75.2</v>
      </c>
      <c r="N68" s="467">
        <v>79.5</v>
      </c>
      <c r="O68" s="467">
        <v>1</v>
      </c>
      <c r="P68" s="478">
        <v>23.3</v>
      </c>
      <c r="Q68" s="478">
        <v>41.2</v>
      </c>
      <c r="R68" s="478">
        <v>43.2</v>
      </c>
      <c r="S68" s="367"/>
      <c r="T68" s="367"/>
      <c r="U68" s="367"/>
      <c r="V68" s="367"/>
      <c r="W68" s="367"/>
      <c r="X68" s="367"/>
      <c r="Y68" s="466"/>
      <c r="Z68" s="465" t="s">
        <v>103</v>
      </c>
      <c r="AA68" s="467">
        <v>0</v>
      </c>
      <c r="AB68" s="367"/>
      <c r="AC68" s="467"/>
      <c r="AD68" s="467">
        <v>1</v>
      </c>
      <c r="AE68" s="467">
        <v>10</v>
      </c>
      <c r="AF68" s="467">
        <v>1</v>
      </c>
      <c r="AG68" s="467"/>
      <c r="AH68" s="467">
        <v>0</v>
      </c>
      <c r="AI68" s="467"/>
      <c r="AJ68" s="467"/>
      <c r="AK68" s="467"/>
      <c r="AL68" s="467">
        <v>0</v>
      </c>
      <c r="AM68" s="467"/>
      <c r="AN68" s="467">
        <v>0</v>
      </c>
      <c r="AO68" s="467"/>
      <c r="AP68" s="467">
        <v>1</v>
      </c>
      <c r="AQ68" s="367"/>
      <c r="AR68" s="467">
        <v>1</v>
      </c>
      <c r="AS68" s="367"/>
      <c r="AT68" s="367"/>
      <c r="AU68" s="367"/>
      <c r="AV68" s="367"/>
      <c r="AW68" s="367"/>
      <c r="AX68" s="466"/>
      <c r="AY68" s="465" t="s">
        <v>103</v>
      </c>
      <c r="AZ68" s="467">
        <v>5</v>
      </c>
      <c r="BA68" s="467">
        <v>1</v>
      </c>
      <c r="BB68" s="467">
        <v>5</v>
      </c>
      <c r="BC68" s="467">
        <v>5</v>
      </c>
      <c r="BD68" s="367"/>
      <c r="BE68" s="467">
        <v>0</v>
      </c>
      <c r="BF68" s="367"/>
      <c r="BG68" s="478">
        <v>43.2</v>
      </c>
      <c r="BH68" s="467">
        <v>854</v>
      </c>
      <c r="BI68" s="478">
        <v>122.3</v>
      </c>
      <c r="BJ68" s="478">
        <v>121.3</v>
      </c>
      <c r="BK68" s="467">
        <v>121.8</v>
      </c>
      <c r="BL68" s="478">
        <v>406</v>
      </c>
      <c r="BM68" s="478">
        <v>4.8</v>
      </c>
      <c r="BN68" s="367"/>
      <c r="BO68" s="467">
        <v>3</v>
      </c>
    </row>
    <row r="69" spans="1:67" s="452" customFormat="1" ht="12.75">
      <c r="A69" s="468"/>
      <c r="B69" s="212" t="s">
        <v>101</v>
      </c>
      <c r="C69" s="466"/>
      <c r="D69" s="465" t="s">
        <v>70</v>
      </c>
      <c r="E69" s="216">
        <v>43397</v>
      </c>
      <c r="F69" s="216">
        <v>43403</v>
      </c>
      <c r="G69" s="216">
        <v>43198</v>
      </c>
      <c r="H69" s="216">
        <v>43202</v>
      </c>
      <c r="I69" s="216">
        <v>43249</v>
      </c>
      <c r="J69" s="467">
        <v>217</v>
      </c>
      <c r="K69" s="467">
        <v>15.17</v>
      </c>
      <c r="L69" s="467">
        <v>5</v>
      </c>
      <c r="M69" s="467">
        <v>76.67</v>
      </c>
      <c r="N69" s="467">
        <v>85</v>
      </c>
      <c r="O69" s="467">
        <v>3</v>
      </c>
      <c r="P69" s="467">
        <v>33.83</v>
      </c>
      <c r="Q69" s="467">
        <v>44.5</v>
      </c>
      <c r="R69" s="487">
        <v>42.3</v>
      </c>
      <c r="S69" s="367"/>
      <c r="T69" s="367"/>
      <c r="U69" s="367"/>
      <c r="V69" s="367"/>
      <c r="W69" s="367"/>
      <c r="X69" s="367"/>
      <c r="Y69" s="466"/>
      <c r="Z69" s="465" t="s">
        <v>70</v>
      </c>
      <c r="AA69" s="467" t="s">
        <v>68</v>
      </c>
      <c r="AB69" s="367"/>
      <c r="AC69" s="467">
        <v>50</v>
      </c>
      <c r="AD69" s="467">
        <v>2</v>
      </c>
      <c r="AE69" s="467">
        <v>30</v>
      </c>
      <c r="AF69" s="467">
        <v>2</v>
      </c>
      <c r="AG69" s="467" t="s">
        <v>68</v>
      </c>
      <c r="AH69" s="467" t="s">
        <v>68</v>
      </c>
      <c r="AI69" s="467" t="s">
        <v>68</v>
      </c>
      <c r="AJ69" s="467" t="s">
        <v>68</v>
      </c>
      <c r="AK69" s="467" t="s">
        <v>68</v>
      </c>
      <c r="AL69" s="467" t="s">
        <v>68</v>
      </c>
      <c r="AM69" s="467" t="s">
        <v>68</v>
      </c>
      <c r="AN69" s="467" t="s">
        <v>68</v>
      </c>
      <c r="AO69" s="467"/>
      <c r="AP69" s="467" t="s">
        <v>68</v>
      </c>
      <c r="AQ69" s="367"/>
      <c r="AR69" s="467" t="s">
        <v>68</v>
      </c>
      <c r="AS69" s="367"/>
      <c r="AT69" s="367"/>
      <c r="AU69" s="367"/>
      <c r="AV69" s="367"/>
      <c r="AW69" s="367"/>
      <c r="AX69" s="466"/>
      <c r="AY69" s="465" t="s">
        <v>70</v>
      </c>
      <c r="AZ69" s="467">
        <v>5</v>
      </c>
      <c r="BA69" s="467">
        <v>1</v>
      </c>
      <c r="BB69" s="467">
        <v>5</v>
      </c>
      <c r="BC69" s="467">
        <v>3</v>
      </c>
      <c r="BD69" s="367"/>
      <c r="BE69" s="467" t="s">
        <v>68</v>
      </c>
      <c r="BF69" s="367"/>
      <c r="BG69" s="487">
        <v>42.3</v>
      </c>
      <c r="BH69" s="467" t="s">
        <v>68</v>
      </c>
      <c r="BI69" s="467">
        <v>149.65</v>
      </c>
      <c r="BJ69" s="467">
        <v>139.35</v>
      </c>
      <c r="BK69" s="467">
        <v>144.5</v>
      </c>
      <c r="BL69" s="467">
        <v>486.53</v>
      </c>
      <c r="BM69" s="467">
        <v>5.8</v>
      </c>
      <c r="BN69" s="367"/>
      <c r="BO69" s="467">
        <v>2</v>
      </c>
    </row>
    <row r="70" spans="1:67" s="452" customFormat="1" ht="24">
      <c r="A70" s="468"/>
      <c r="B70" s="212" t="s">
        <v>101</v>
      </c>
      <c r="C70" s="466"/>
      <c r="D70" s="465" t="s">
        <v>128</v>
      </c>
      <c r="E70" s="216">
        <v>43401</v>
      </c>
      <c r="F70" s="216">
        <v>43408</v>
      </c>
      <c r="G70" s="216"/>
      <c r="H70" s="216"/>
      <c r="I70" s="216">
        <v>43246</v>
      </c>
      <c r="J70" s="467">
        <v>210</v>
      </c>
      <c r="K70" s="478">
        <v>15.3</v>
      </c>
      <c r="L70" s="467">
        <v>2</v>
      </c>
      <c r="M70" s="478">
        <v>61.8</v>
      </c>
      <c r="N70" s="478">
        <v>89.8</v>
      </c>
      <c r="O70" s="465" t="s">
        <v>129</v>
      </c>
      <c r="P70" s="467">
        <v>32.3</v>
      </c>
      <c r="Q70" s="467">
        <v>41</v>
      </c>
      <c r="R70" s="467">
        <v>40.9</v>
      </c>
      <c r="S70" s="367"/>
      <c r="T70" s="367"/>
      <c r="U70" s="367"/>
      <c r="V70" s="367"/>
      <c r="W70" s="367"/>
      <c r="X70" s="367"/>
      <c r="Y70" s="466"/>
      <c r="Z70" s="465" t="s">
        <v>128</v>
      </c>
      <c r="AA70" s="478">
        <v>13.5</v>
      </c>
      <c r="AB70" s="367"/>
      <c r="AC70" s="478"/>
      <c r="AD70" s="478">
        <v>3</v>
      </c>
      <c r="AE70" s="496" t="s">
        <v>107</v>
      </c>
      <c r="AF70" s="496" t="s">
        <v>107</v>
      </c>
      <c r="AG70" s="496" t="s">
        <v>107</v>
      </c>
      <c r="AH70" s="496" t="s">
        <v>107</v>
      </c>
      <c r="AI70" s="478"/>
      <c r="AJ70" s="467"/>
      <c r="AK70" s="467"/>
      <c r="AL70" s="496" t="s">
        <v>107</v>
      </c>
      <c r="AM70" s="496" t="s">
        <v>107</v>
      </c>
      <c r="AN70" s="496" t="s">
        <v>107</v>
      </c>
      <c r="AO70" s="478"/>
      <c r="AP70" s="496" t="s">
        <v>107</v>
      </c>
      <c r="AQ70" s="367"/>
      <c r="AR70" s="496" t="s">
        <v>107</v>
      </c>
      <c r="AS70" s="367"/>
      <c r="AT70" s="367"/>
      <c r="AU70" s="367"/>
      <c r="AV70" s="367"/>
      <c r="AW70" s="367"/>
      <c r="AX70" s="466"/>
      <c r="AY70" s="465" t="s">
        <v>128</v>
      </c>
      <c r="AZ70" s="467">
        <v>5</v>
      </c>
      <c r="BA70" s="467">
        <v>1</v>
      </c>
      <c r="BB70" s="467">
        <v>5</v>
      </c>
      <c r="BC70" s="467">
        <v>1</v>
      </c>
      <c r="BD70" s="367"/>
      <c r="BE70" s="467">
        <v>1</v>
      </c>
      <c r="BF70" s="367"/>
      <c r="BG70" s="467">
        <v>40.9</v>
      </c>
      <c r="BH70" s="467"/>
      <c r="BI70" s="467">
        <v>93.31</v>
      </c>
      <c r="BJ70" s="467">
        <v>99.99</v>
      </c>
      <c r="BK70" s="467">
        <v>96.65</v>
      </c>
      <c r="BL70" s="467">
        <v>402.7</v>
      </c>
      <c r="BM70" s="467">
        <v>7.53</v>
      </c>
      <c r="BN70" s="367"/>
      <c r="BO70" s="467">
        <v>1</v>
      </c>
    </row>
    <row r="71" spans="1:67" s="452" customFormat="1" ht="12.75">
      <c r="A71" s="468"/>
      <c r="B71" s="212" t="s">
        <v>101</v>
      </c>
      <c r="C71" s="466"/>
      <c r="D71" s="465" t="s">
        <v>104</v>
      </c>
      <c r="E71" s="216">
        <v>43413</v>
      </c>
      <c r="F71" s="216">
        <v>43424</v>
      </c>
      <c r="G71" s="216"/>
      <c r="H71" s="216"/>
      <c r="I71" s="216">
        <v>43249</v>
      </c>
      <c r="J71" s="479">
        <v>201</v>
      </c>
      <c r="K71" s="479">
        <v>12.3</v>
      </c>
      <c r="L71" s="467">
        <v>3</v>
      </c>
      <c r="M71" s="479">
        <v>80.05</v>
      </c>
      <c r="N71" s="479">
        <v>75.1</v>
      </c>
      <c r="O71" s="467">
        <v>2</v>
      </c>
      <c r="P71" s="479">
        <v>29.7</v>
      </c>
      <c r="Q71" s="479">
        <v>37.7</v>
      </c>
      <c r="R71" s="479">
        <v>42.12</v>
      </c>
      <c r="S71" s="367"/>
      <c r="T71" s="367"/>
      <c r="U71" s="367"/>
      <c r="V71" s="367"/>
      <c r="W71" s="367"/>
      <c r="X71" s="367"/>
      <c r="Y71" s="466"/>
      <c r="Z71" s="465" t="s">
        <v>104</v>
      </c>
      <c r="AA71" s="467"/>
      <c r="AB71" s="367"/>
      <c r="AC71" s="467"/>
      <c r="AD71" s="467">
        <v>1</v>
      </c>
      <c r="AE71" s="478"/>
      <c r="AF71" s="467">
        <v>3</v>
      </c>
      <c r="AG71" s="467">
        <v>0</v>
      </c>
      <c r="AH71" s="478"/>
      <c r="AI71" s="478"/>
      <c r="AJ71" s="467"/>
      <c r="AK71" s="467">
        <v>1</v>
      </c>
      <c r="AL71" s="467">
        <v>0</v>
      </c>
      <c r="AM71" s="467">
        <v>0</v>
      </c>
      <c r="AN71" s="467">
        <v>1</v>
      </c>
      <c r="AO71" s="467"/>
      <c r="AP71" s="467">
        <v>1</v>
      </c>
      <c r="AQ71" s="367"/>
      <c r="AR71" s="467">
        <v>1</v>
      </c>
      <c r="AS71" s="367"/>
      <c r="AT71" s="367"/>
      <c r="AU71" s="367"/>
      <c r="AV71" s="367"/>
      <c r="AW71" s="367"/>
      <c r="AX71" s="466"/>
      <c r="AY71" s="465" t="s">
        <v>104</v>
      </c>
      <c r="AZ71" s="467">
        <v>5</v>
      </c>
      <c r="BA71" s="467">
        <v>5</v>
      </c>
      <c r="BB71" s="467">
        <v>5</v>
      </c>
      <c r="BC71" s="467">
        <v>3</v>
      </c>
      <c r="BD71" s="367"/>
      <c r="BE71" s="467">
        <v>0</v>
      </c>
      <c r="BF71" s="367"/>
      <c r="BG71" s="479">
        <v>42.12</v>
      </c>
      <c r="BH71" s="479">
        <v>791.5</v>
      </c>
      <c r="BI71" s="479">
        <v>94.8</v>
      </c>
      <c r="BJ71" s="479">
        <v>101.1</v>
      </c>
      <c r="BK71" s="467">
        <v>97.95</v>
      </c>
      <c r="BL71" s="479">
        <v>435.4</v>
      </c>
      <c r="BM71" s="479">
        <v>5.62</v>
      </c>
      <c r="BN71" s="367"/>
      <c r="BO71" s="467">
        <v>3</v>
      </c>
    </row>
    <row r="72" spans="1:67" s="452" customFormat="1" ht="12.75">
      <c r="A72" s="468"/>
      <c r="B72" s="212" t="s">
        <v>101</v>
      </c>
      <c r="C72" s="466"/>
      <c r="D72" s="465" t="s">
        <v>120</v>
      </c>
      <c r="E72" s="216">
        <v>43412</v>
      </c>
      <c r="F72" s="216">
        <v>43423</v>
      </c>
      <c r="G72" s="216"/>
      <c r="H72" s="216"/>
      <c r="I72" s="216">
        <v>43253</v>
      </c>
      <c r="J72" s="467">
        <v>195</v>
      </c>
      <c r="K72" s="467">
        <v>21.6</v>
      </c>
      <c r="L72" s="467">
        <v>5</v>
      </c>
      <c r="M72" s="467">
        <v>70.3</v>
      </c>
      <c r="N72" s="467">
        <v>86</v>
      </c>
      <c r="O72" s="467">
        <v>2</v>
      </c>
      <c r="P72" s="467">
        <v>35.17</v>
      </c>
      <c r="Q72" s="467">
        <v>36.3</v>
      </c>
      <c r="R72" s="467">
        <v>38.2</v>
      </c>
      <c r="S72" s="367"/>
      <c r="T72" s="367"/>
      <c r="U72" s="367"/>
      <c r="V72" s="367"/>
      <c r="W72" s="367"/>
      <c r="X72" s="367"/>
      <c r="Y72" s="466"/>
      <c r="Z72" s="465" t="s">
        <v>120</v>
      </c>
      <c r="AA72" s="467">
        <v>0.012</v>
      </c>
      <c r="AB72" s="367"/>
      <c r="AC72" s="467"/>
      <c r="AD72" s="465" t="s">
        <v>94</v>
      </c>
      <c r="AE72" s="467">
        <v>1.5</v>
      </c>
      <c r="AF72" s="491">
        <v>43134</v>
      </c>
      <c r="AG72" s="467"/>
      <c r="AH72" s="465" t="s">
        <v>94</v>
      </c>
      <c r="AI72" s="478"/>
      <c r="AJ72" s="467"/>
      <c r="AK72" s="467"/>
      <c r="AL72" s="465" t="s">
        <v>94</v>
      </c>
      <c r="AM72" s="467">
        <v>25</v>
      </c>
      <c r="AN72" s="491">
        <v>43163</v>
      </c>
      <c r="AO72" s="467"/>
      <c r="AP72" s="465" t="s">
        <v>130</v>
      </c>
      <c r="AQ72" s="367"/>
      <c r="AR72" s="465" t="s">
        <v>94</v>
      </c>
      <c r="AS72" s="367"/>
      <c r="AT72" s="367"/>
      <c r="AU72" s="367"/>
      <c r="AV72" s="367"/>
      <c r="AW72" s="367"/>
      <c r="AX72" s="466"/>
      <c r="AY72" s="465" t="s">
        <v>120</v>
      </c>
      <c r="AZ72" s="467">
        <v>5</v>
      </c>
      <c r="BA72" s="467">
        <v>1</v>
      </c>
      <c r="BB72" s="467">
        <v>5</v>
      </c>
      <c r="BC72" s="491">
        <v>43103</v>
      </c>
      <c r="BD72" s="367"/>
      <c r="BE72" s="467">
        <v>1</v>
      </c>
      <c r="BF72" s="367"/>
      <c r="BG72" s="467">
        <v>38.2</v>
      </c>
      <c r="BH72" s="467">
        <v>777</v>
      </c>
      <c r="BI72" s="467">
        <v>106.3</v>
      </c>
      <c r="BJ72" s="467">
        <v>112.3</v>
      </c>
      <c r="BK72" s="467">
        <v>109.3</v>
      </c>
      <c r="BL72" s="467">
        <v>485.78</v>
      </c>
      <c r="BM72" s="467">
        <v>3.41</v>
      </c>
      <c r="BN72" s="367"/>
      <c r="BO72" s="467">
        <v>3</v>
      </c>
    </row>
    <row r="73" spans="1:67" s="452" customFormat="1" ht="12.75">
      <c r="A73" s="468"/>
      <c r="B73" s="212" t="s">
        <v>101</v>
      </c>
      <c r="C73" s="466"/>
      <c r="D73" s="465" t="s">
        <v>84</v>
      </c>
      <c r="E73" s="216">
        <v>43408</v>
      </c>
      <c r="F73" s="216">
        <v>43419</v>
      </c>
      <c r="G73" s="216"/>
      <c r="H73" s="216"/>
      <c r="I73" s="216">
        <v>43249</v>
      </c>
      <c r="J73" s="467">
        <v>206</v>
      </c>
      <c r="K73" s="467">
        <v>16.35</v>
      </c>
      <c r="L73" s="467">
        <v>3</v>
      </c>
      <c r="M73" s="467">
        <v>69.2</v>
      </c>
      <c r="N73" s="467">
        <v>91.5</v>
      </c>
      <c r="O73" s="467">
        <v>3</v>
      </c>
      <c r="P73" s="467">
        <v>32.9</v>
      </c>
      <c r="Q73" s="467">
        <v>31.8</v>
      </c>
      <c r="R73" s="467">
        <v>48.3</v>
      </c>
      <c r="S73" s="367"/>
      <c r="T73" s="367"/>
      <c r="U73" s="367"/>
      <c r="V73" s="367"/>
      <c r="W73" s="367"/>
      <c r="X73" s="367"/>
      <c r="Y73" s="466"/>
      <c r="Z73" s="465" t="s">
        <v>84</v>
      </c>
      <c r="AA73" s="467">
        <v>0</v>
      </c>
      <c r="AB73" s="367"/>
      <c r="AC73" s="467"/>
      <c r="AD73" s="467">
        <v>1</v>
      </c>
      <c r="AE73" s="467">
        <v>0</v>
      </c>
      <c r="AF73" s="467">
        <v>1</v>
      </c>
      <c r="AG73" s="467"/>
      <c r="AH73" s="467">
        <v>1</v>
      </c>
      <c r="AI73" s="478"/>
      <c r="AJ73" s="467"/>
      <c r="AK73" s="467">
        <v>0</v>
      </c>
      <c r="AL73" s="467">
        <v>1</v>
      </c>
      <c r="AM73" s="467">
        <v>14</v>
      </c>
      <c r="AN73" s="467">
        <v>3</v>
      </c>
      <c r="AO73" s="467"/>
      <c r="AP73" s="467">
        <v>2</v>
      </c>
      <c r="AQ73" s="367"/>
      <c r="AR73" s="467">
        <v>2</v>
      </c>
      <c r="AS73" s="367"/>
      <c r="AT73" s="367"/>
      <c r="AU73" s="367"/>
      <c r="AV73" s="367"/>
      <c r="AW73" s="367"/>
      <c r="AX73" s="466"/>
      <c r="AY73" s="465" t="s">
        <v>84</v>
      </c>
      <c r="AZ73" s="467">
        <v>5</v>
      </c>
      <c r="BA73" s="467">
        <v>1</v>
      </c>
      <c r="BB73" s="467">
        <v>5</v>
      </c>
      <c r="BC73" s="467">
        <v>3</v>
      </c>
      <c r="BD73" s="367"/>
      <c r="BE73" s="467">
        <v>3.1</v>
      </c>
      <c r="BF73" s="367"/>
      <c r="BG73" s="467">
        <v>48.3</v>
      </c>
      <c r="BH73" s="467"/>
      <c r="BI73" s="467">
        <v>120</v>
      </c>
      <c r="BJ73" s="467">
        <v>119.2</v>
      </c>
      <c r="BK73" s="467">
        <v>119.6</v>
      </c>
      <c r="BL73" s="467">
        <v>498.35</v>
      </c>
      <c r="BM73" s="467">
        <v>1.7</v>
      </c>
      <c r="BN73" s="367"/>
      <c r="BO73" s="467">
        <v>3</v>
      </c>
    </row>
    <row r="74" spans="1:67" s="452" customFormat="1" ht="12.75">
      <c r="A74" s="468"/>
      <c r="B74" s="212" t="s">
        <v>101</v>
      </c>
      <c r="C74" s="466"/>
      <c r="D74" s="465" t="s">
        <v>131</v>
      </c>
      <c r="E74" s="216">
        <v>43404</v>
      </c>
      <c r="F74" s="216">
        <v>43415</v>
      </c>
      <c r="G74" s="216"/>
      <c r="H74" s="216"/>
      <c r="I74" s="216">
        <v>43254</v>
      </c>
      <c r="J74" s="467">
        <v>215</v>
      </c>
      <c r="K74" s="467">
        <v>15.78</v>
      </c>
      <c r="L74" s="467">
        <v>5</v>
      </c>
      <c r="M74" s="467">
        <v>89.64</v>
      </c>
      <c r="N74" s="467">
        <v>87.5</v>
      </c>
      <c r="O74" s="467">
        <v>3</v>
      </c>
      <c r="P74" s="467">
        <v>31.49</v>
      </c>
      <c r="Q74" s="467">
        <v>38.97</v>
      </c>
      <c r="R74" s="467">
        <v>39.99</v>
      </c>
      <c r="S74" s="367"/>
      <c r="T74" s="367"/>
      <c r="U74" s="367"/>
      <c r="V74" s="367"/>
      <c r="W74" s="367"/>
      <c r="X74" s="367"/>
      <c r="Y74" s="466"/>
      <c r="Z74" s="465" t="s">
        <v>131</v>
      </c>
      <c r="AA74" s="467">
        <v>4.5</v>
      </c>
      <c r="AB74" s="367"/>
      <c r="AC74" s="467"/>
      <c r="AD74" s="467">
        <v>1</v>
      </c>
      <c r="AE74" s="467">
        <v>0</v>
      </c>
      <c r="AF74" s="467">
        <v>1</v>
      </c>
      <c r="AG74" s="467"/>
      <c r="AH74" s="465" t="s">
        <v>94</v>
      </c>
      <c r="AI74" s="478"/>
      <c r="AJ74" s="467"/>
      <c r="AK74" s="467">
        <v>0</v>
      </c>
      <c r="AL74" s="467">
        <v>0</v>
      </c>
      <c r="AM74" s="467">
        <v>11</v>
      </c>
      <c r="AN74" s="467">
        <v>2</v>
      </c>
      <c r="AO74" s="467"/>
      <c r="AP74" s="467">
        <v>1</v>
      </c>
      <c r="AQ74" s="367"/>
      <c r="AR74" s="467">
        <v>1</v>
      </c>
      <c r="AS74" s="367"/>
      <c r="AT74" s="367"/>
      <c r="AU74" s="367"/>
      <c r="AV74" s="367"/>
      <c r="AW74" s="367"/>
      <c r="AX74" s="466"/>
      <c r="AY74" s="465" t="s">
        <v>131</v>
      </c>
      <c r="AZ74" s="467">
        <v>5</v>
      </c>
      <c r="BA74" s="478">
        <v>1</v>
      </c>
      <c r="BB74" s="467">
        <v>5</v>
      </c>
      <c r="BC74" s="467">
        <v>3</v>
      </c>
      <c r="BD74" s="367"/>
      <c r="BE74" s="467">
        <v>2</v>
      </c>
      <c r="BF74" s="367"/>
      <c r="BG74" s="467">
        <v>39.99</v>
      </c>
      <c r="BH74" s="467">
        <v>780</v>
      </c>
      <c r="BI74" s="467">
        <v>104.71</v>
      </c>
      <c r="BJ74" s="467">
        <v>104.5</v>
      </c>
      <c r="BK74" s="467">
        <v>104.61</v>
      </c>
      <c r="BL74" s="467">
        <v>465.15</v>
      </c>
      <c r="BM74" s="467">
        <v>4.72</v>
      </c>
      <c r="BN74" s="367"/>
      <c r="BO74" s="467">
        <v>3</v>
      </c>
    </row>
    <row r="75" spans="1:67" s="452" customFormat="1" ht="12.75">
      <c r="A75" s="468"/>
      <c r="B75" s="212" t="s">
        <v>101</v>
      </c>
      <c r="C75" s="466"/>
      <c r="D75" s="465" t="s">
        <v>98</v>
      </c>
      <c r="E75" s="216">
        <v>43406</v>
      </c>
      <c r="F75" s="216">
        <v>43413</v>
      </c>
      <c r="G75" s="216">
        <v>43209</v>
      </c>
      <c r="H75" s="216">
        <v>43211</v>
      </c>
      <c r="I75" s="216">
        <v>43252</v>
      </c>
      <c r="J75" s="467">
        <v>210</v>
      </c>
      <c r="K75" s="467">
        <v>15.73</v>
      </c>
      <c r="L75" s="467">
        <v>3</v>
      </c>
      <c r="M75" s="467">
        <v>72.53</v>
      </c>
      <c r="N75" s="467">
        <v>73.8</v>
      </c>
      <c r="O75" s="467">
        <v>2</v>
      </c>
      <c r="P75" s="478">
        <v>33.7</v>
      </c>
      <c r="Q75" s="478">
        <v>34.6</v>
      </c>
      <c r="R75" s="478">
        <v>45.3</v>
      </c>
      <c r="S75" s="367"/>
      <c r="T75" s="367"/>
      <c r="U75" s="367"/>
      <c r="V75" s="367"/>
      <c r="W75" s="367"/>
      <c r="X75" s="367"/>
      <c r="Y75" s="466"/>
      <c r="Z75" s="465" t="s">
        <v>98</v>
      </c>
      <c r="AA75" s="467"/>
      <c r="AB75" s="367"/>
      <c r="AC75" s="467">
        <v>5</v>
      </c>
      <c r="AD75" s="491">
        <v>43102</v>
      </c>
      <c r="AE75" s="467">
        <v>5</v>
      </c>
      <c r="AF75" s="467">
        <v>1</v>
      </c>
      <c r="AG75" s="467"/>
      <c r="AH75" s="467"/>
      <c r="AI75" s="478"/>
      <c r="AJ75" s="467"/>
      <c r="AK75" s="467"/>
      <c r="AL75" s="467"/>
      <c r="AM75" s="467"/>
      <c r="AN75" s="467"/>
      <c r="AO75" s="467"/>
      <c r="AP75" s="467"/>
      <c r="AQ75" s="367"/>
      <c r="AR75" s="467"/>
      <c r="AS75" s="367"/>
      <c r="AT75" s="367"/>
      <c r="AU75" s="367"/>
      <c r="AV75" s="367"/>
      <c r="AW75" s="367"/>
      <c r="AX75" s="466"/>
      <c r="AY75" s="465" t="s">
        <v>98</v>
      </c>
      <c r="AZ75" s="478">
        <v>1</v>
      </c>
      <c r="BA75" s="478">
        <v>1</v>
      </c>
      <c r="BB75" s="478">
        <v>5</v>
      </c>
      <c r="BC75" s="478">
        <v>5</v>
      </c>
      <c r="BD75" s="367"/>
      <c r="BE75" s="467"/>
      <c r="BF75" s="367"/>
      <c r="BG75" s="478">
        <v>45.3</v>
      </c>
      <c r="BH75" s="467"/>
      <c r="BI75" s="478">
        <v>74.56</v>
      </c>
      <c r="BJ75" s="478">
        <v>83.63</v>
      </c>
      <c r="BK75" s="467">
        <v>79.1</v>
      </c>
      <c r="BL75" s="478">
        <v>471.04</v>
      </c>
      <c r="BM75" s="478">
        <v>3.77</v>
      </c>
      <c r="BN75" s="367"/>
      <c r="BO75" s="467">
        <v>3</v>
      </c>
    </row>
    <row r="76" spans="1:67" s="452" customFormat="1" ht="15.75" customHeight="1">
      <c r="A76" s="468"/>
      <c r="B76" s="212" t="s">
        <v>101</v>
      </c>
      <c r="C76" s="466"/>
      <c r="D76" s="465" t="s">
        <v>121</v>
      </c>
      <c r="E76" s="216">
        <v>43399</v>
      </c>
      <c r="F76" s="216">
        <v>43407</v>
      </c>
      <c r="G76" s="216"/>
      <c r="H76" s="216"/>
      <c r="I76" s="216">
        <v>43256</v>
      </c>
      <c r="J76" s="478">
        <v>222</v>
      </c>
      <c r="K76" s="478">
        <v>15.4</v>
      </c>
      <c r="L76" s="478">
        <v>3</v>
      </c>
      <c r="M76" s="478">
        <v>97.6</v>
      </c>
      <c r="N76" s="478">
        <v>32.8</v>
      </c>
      <c r="O76" s="478">
        <v>3</v>
      </c>
      <c r="P76" s="478">
        <v>34.1</v>
      </c>
      <c r="Q76" s="478">
        <v>31.6</v>
      </c>
      <c r="R76" s="478">
        <v>42.4</v>
      </c>
      <c r="S76" s="367"/>
      <c r="T76" s="367"/>
      <c r="U76" s="367"/>
      <c r="V76" s="367"/>
      <c r="W76" s="367"/>
      <c r="X76" s="367"/>
      <c r="Y76" s="466"/>
      <c r="Z76" s="465" t="s">
        <v>121</v>
      </c>
      <c r="AA76" s="478">
        <v>0</v>
      </c>
      <c r="AB76" s="367"/>
      <c r="AC76" s="478"/>
      <c r="AD76" s="478">
        <v>1</v>
      </c>
      <c r="AE76" s="478" t="s">
        <v>68</v>
      </c>
      <c r="AF76" s="478" t="s">
        <v>68</v>
      </c>
      <c r="AG76" s="467"/>
      <c r="AH76" s="478" t="s">
        <v>68</v>
      </c>
      <c r="AI76" s="478"/>
      <c r="AJ76" s="478" t="s">
        <v>68</v>
      </c>
      <c r="AK76" s="478" t="s">
        <v>68</v>
      </c>
      <c r="AL76" s="478" t="s">
        <v>68</v>
      </c>
      <c r="AM76" s="478">
        <v>0</v>
      </c>
      <c r="AN76" s="478">
        <v>1</v>
      </c>
      <c r="AO76" s="478"/>
      <c r="AP76" s="478">
        <v>1</v>
      </c>
      <c r="AQ76" s="367"/>
      <c r="AR76" s="478">
        <v>1</v>
      </c>
      <c r="AS76" s="367"/>
      <c r="AT76" s="367"/>
      <c r="AU76" s="367"/>
      <c r="AV76" s="367"/>
      <c r="AW76" s="367"/>
      <c r="AX76" s="466"/>
      <c r="AY76" s="465" t="s">
        <v>121</v>
      </c>
      <c r="AZ76" s="478">
        <v>5</v>
      </c>
      <c r="BA76" s="478">
        <v>1</v>
      </c>
      <c r="BB76" s="478">
        <v>5</v>
      </c>
      <c r="BC76" s="478">
        <v>5</v>
      </c>
      <c r="BD76" s="367"/>
      <c r="BE76" s="478" t="s">
        <v>68</v>
      </c>
      <c r="BF76" s="367"/>
      <c r="BG76" s="478">
        <v>42.4</v>
      </c>
      <c r="BH76" s="478" t="s">
        <v>68</v>
      </c>
      <c r="BI76" s="478">
        <v>97.41</v>
      </c>
      <c r="BJ76" s="478">
        <v>108.84</v>
      </c>
      <c r="BK76" s="467">
        <v>103.13</v>
      </c>
      <c r="BL76" s="478">
        <v>472.5</v>
      </c>
      <c r="BM76" s="478">
        <v>0.59</v>
      </c>
      <c r="BN76" s="367"/>
      <c r="BO76" s="467">
        <v>3</v>
      </c>
    </row>
    <row r="77" spans="1:67" s="452" customFormat="1" ht="15.75" customHeight="1">
      <c r="A77" s="468"/>
      <c r="B77" s="212" t="s">
        <v>101</v>
      </c>
      <c r="C77" s="466"/>
      <c r="D77" s="465" t="s">
        <v>76</v>
      </c>
      <c r="E77" s="216">
        <v>43407</v>
      </c>
      <c r="F77" s="216">
        <v>43419</v>
      </c>
      <c r="G77" s="216">
        <v>43209</v>
      </c>
      <c r="H77" s="216">
        <v>43211</v>
      </c>
      <c r="I77" s="216">
        <v>43255</v>
      </c>
      <c r="J77" s="467">
        <v>213</v>
      </c>
      <c r="K77" s="467">
        <v>12.47</v>
      </c>
      <c r="L77" s="467">
        <v>5</v>
      </c>
      <c r="M77" s="467">
        <v>102.74</v>
      </c>
      <c r="N77" s="467">
        <v>86</v>
      </c>
      <c r="O77" s="467">
        <v>3</v>
      </c>
      <c r="P77" s="467">
        <v>37.68</v>
      </c>
      <c r="Q77" s="467">
        <v>30.6</v>
      </c>
      <c r="R77" s="467">
        <v>45</v>
      </c>
      <c r="S77" s="367"/>
      <c r="T77" s="367"/>
      <c r="U77" s="367"/>
      <c r="V77" s="367"/>
      <c r="W77" s="367"/>
      <c r="X77" s="367"/>
      <c r="Y77" s="466"/>
      <c r="Z77" s="465" t="s">
        <v>76</v>
      </c>
      <c r="AA77" s="467">
        <v>0.02</v>
      </c>
      <c r="AB77" s="367"/>
      <c r="AC77" s="478"/>
      <c r="AD77" s="467" t="s">
        <v>68</v>
      </c>
      <c r="AE77" s="467"/>
      <c r="AF77" s="467">
        <v>3</v>
      </c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367"/>
      <c r="AR77" s="478"/>
      <c r="AS77" s="367"/>
      <c r="AT77" s="367"/>
      <c r="AU77" s="367"/>
      <c r="AV77" s="367"/>
      <c r="AW77" s="367"/>
      <c r="AX77" s="466"/>
      <c r="AY77" s="465" t="s">
        <v>76</v>
      </c>
      <c r="AZ77" s="467">
        <v>5</v>
      </c>
      <c r="BA77" s="467">
        <v>1</v>
      </c>
      <c r="BB77" s="467">
        <v>5</v>
      </c>
      <c r="BC77" s="467">
        <v>1</v>
      </c>
      <c r="BD77" s="367"/>
      <c r="BE77" s="467">
        <v>4</v>
      </c>
      <c r="BF77" s="367"/>
      <c r="BG77" s="467">
        <v>45</v>
      </c>
      <c r="BH77" s="478"/>
      <c r="BI77" s="467">
        <v>105.6</v>
      </c>
      <c r="BJ77" s="467">
        <v>103.3</v>
      </c>
      <c r="BK77" s="467">
        <v>104.45</v>
      </c>
      <c r="BL77" s="467">
        <v>464.22</v>
      </c>
      <c r="BM77" s="467">
        <v>5.03</v>
      </c>
      <c r="BN77" s="367"/>
      <c r="BO77" s="467">
        <v>1</v>
      </c>
    </row>
    <row r="78" spans="1:67" s="452" customFormat="1" ht="15.75" customHeight="1">
      <c r="A78" s="468"/>
      <c r="B78" s="212" t="s">
        <v>101</v>
      </c>
      <c r="C78" s="466"/>
      <c r="D78" s="465" t="s">
        <v>108</v>
      </c>
      <c r="E78" s="216">
        <v>43407</v>
      </c>
      <c r="F78" s="216">
        <v>43413</v>
      </c>
      <c r="G78" s="216"/>
      <c r="H78" s="216"/>
      <c r="I78" s="216">
        <v>43256</v>
      </c>
      <c r="J78" s="467">
        <v>217</v>
      </c>
      <c r="K78" s="479">
        <v>17.5</v>
      </c>
      <c r="L78" s="467">
        <v>3</v>
      </c>
      <c r="M78" s="479">
        <v>76.99</v>
      </c>
      <c r="N78" s="479">
        <v>79.3</v>
      </c>
      <c r="O78" s="467">
        <v>2</v>
      </c>
      <c r="P78" s="479">
        <v>39.5</v>
      </c>
      <c r="Q78" s="479">
        <v>35.6</v>
      </c>
      <c r="R78" s="479">
        <v>47.95</v>
      </c>
      <c r="S78" s="367"/>
      <c r="T78" s="367"/>
      <c r="U78" s="367"/>
      <c r="V78" s="367"/>
      <c r="W78" s="367"/>
      <c r="X78" s="367"/>
      <c r="Y78" s="466"/>
      <c r="Z78" s="465" t="s">
        <v>108</v>
      </c>
      <c r="AA78" s="467">
        <v>0</v>
      </c>
      <c r="AB78" s="367"/>
      <c r="AC78" s="467"/>
      <c r="AD78" s="467">
        <v>2</v>
      </c>
      <c r="AE78" s="467">
        <v>0</v>
      </c>
      <c r="AF78" s="467">
        <v>2</v>
      </c>
      <c r="AG78" s="467"/>
      <c r="AH78" s="467">
        <v>1</v>
      </c>
      <c r="AI78" s="478"/>
      <c r="AJ78" s="478"/>
      <c r="AK78" s="467">
        <v>0</v>
      </c>
      <c r="AL78" s="467">
        <v>0</v>
      </c>
      <c r="AM78" s="467">
        <v>0</v>
      </c>
      <c r="AN78" s="478">
        <v>1</v>
      </c>
      <c r="AO78" s="467"/>
      <c r="AP78" s="467">
        <v>2</v>
      </c>
      <c r="AQ78" s="367"/>
      <c r="AR78" s="467">
        <v>1</v>
      </c>
      <c r="AS78" s="367"/>
      <c r="AT78" s="367"/>
      <c r="AU78" s="367"/>
      <c r="AV78" s="367"/>
      <c r="AW78" s="367"/>
      <c r="AX78" s="466"/>
      <c r="AY78" s="465" t="s">
        <v>108</v>
      </c>
      <c r="AZ78" s="467">
        <v>5</v>
      </c>
      <c r="BA78" s="467">
        <v>1</v>
      </c>
      <c r="BB78" s="478">
        <v>3</v>
      </c>
      <c r="BC78" s="467">
        <v>3</v>
      </c>
      <c r="BD78" s="367"/>
      <c r="BE78" s="478">
        <v>1.5</v>
      </c>
      <c r="BF78" s="367"/>
      <c r="BG78" s="479">
        <v>47.95</v>
      </c>
      <c r="BH78" s="479">
        <v>797.5</v>
      </c>
      <c r="BI78" s="479">
        <v>121.65</v>
      </c>
      <c r="BJ78" s="479">
        <v>126.67</v>
      </c>
      <c r="BK78" s="467">
        <v>124.16</v>
      </c>
      <c r="BL78" s="479">
        <v>413.89</v>
      </c>
      <c r="BM78" s="479">
        <v>5.74</v>
      </c>
      <c r="BN78" s="367"/>
      <c r="BO78" s="467">
        <v>2</v>
      </c>
    </row>
    <row r="79" spans="1:67" s="452" customFormat="1" ht="15.75" customHeight="1">
      <c r="A79" s="513"/>
      <c r="B79" s="212" t="s">
        <v>101</v>
      </c>
      <c r="C79" s="466"/>
      <c r="D79" s="465" t="s">
        <v>109</v>
      </c>
      <c r="E79" s="216"/>
      <c r="F79" s="216"/>
      <c r="G79" s="216"/>
      <c r="H79" s="216"/>
      <c r="I79" s="216"/>
      <c r="J79" s="481">
        <v>208.25</v>
      </c>
      <c r="K79" s="481">
        <v>15.72</v>
      </c>
      <c r="L79" s="481"/>
      <c r="M79" s="481">
        <v>77.72</v>
      </c>
      <c r="N79" s="481">
        <v>78.94</v>
      </c>
      <c r="O79" s="481"/>
      <c r="P79" s="481">
        <v>32.5</v>
      </c>
      <c r="Q79" s="481">
        <v>37.18</v>
      </c>
      <c r="R79" s="481">
        <v>43.09</v>
      </c>
      <c r="S79" s="367"/>
      <c r="T79" s="367"/>
      <c r="U79" s="367"/>
      <c r="V79" s="367"/>
      <c r="W79" s="367"/>
      <c r="X79" s="367"/>
      <c r="Y79" s="466"/>
      <c r="Z79" s="241" t="s">
        <v>109</v>
      </c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466"/>
      <c r="AY79" s="465" t="s">
        <v>109</v>
      </c>
      <c r="AZ79" s="467"/>
      <c r="BA79" s="467"/>
      <c r="BB79" s="467"/>
      <c r="BC79" s="467"/>
      <c r="BD79" s="367"/>
      <c r="BE79" s="467"/>
      <c r="BF79" s="367"/>
      <c r="BG79" s="481">
        <v>43.09</v>
      </c>
      <c r="BH79" s="481">
        <v>793.67</v>
      </c>
      <c r="BI79" s="481"/>
      <c r="BJ79" s="481"/>
      <c r="BK79" s="481"/>
      <c r="BL79" s="481">
        <v>452.62</v>
      </c>
      <c r="BM79" s="481">
        <v>4.3</v>
      </c>
      <c r="BN79" s="367"/>
      <c r="BO79" s="481">
        <v>3</v>
      </c>
    </row>
    <row r="80" spans="1:67" s="452" customFormat="1" ht="15" customHeight="1">
      <c r="A80" s="468">
        <v>3</v>
      </c>
      <c r="B80" s="212" t="s">
        <v>65</v>
      </c>
      <c r="C80" s="207" t="s">
        <v>132</v>
      </c>
      <c r="D80" s="207" t="s">
        <v>67</v>
      </c>
      <c r="E80" s="216">
        <v>42676</v>
      </c>
      <c r="F80" s="216">
        <v>42683</v>
      </c>
      <c r="G80" s="216">
        <v>42468</v>
      </c>
      <c r="H80" s="216">
        <v>42470</v>
      </c>
      <c r="I80" s="216">
        <v>42517</v>
      </c>
      <c r="J80" s="207">
        <v>200</v>
      </c>
      <c r="K80" s="207">
        <v>14</v>
      </c>
      <c r="L80" s="235">
        <v>5</v>
      </c>
      <c r="M80" s="311">
        <v>50</v>
      </c>
      <c r="N80" s="207">
        <v>82</v>
      </c>
      <c r="O80" s="232">
        <v>2</v>
      </c>
      <c r="P80" s="207">
        <v>33.33</v>
      </c>
      <c r="Q80" s="207">
        <v>41.5</v>
      </c>
      <c r="R80" s="207">
        <v>37.7</v>
      </c>
      <c r="S80" s="245" t="s">
        <v>68</v>
      </c>
      <c r="T80" s="235">
        <v>1</v>
      </c>
      <c r="U80" s="233" t="s">
        <v>68</v>
      </c>
      <c r="V80" s="243" t="s">
        <v>68</v>
      </c>
      <c r="W80" s="243" t="s">
        <v>68</v>
      </c>
      <c r="X80" s="243" t="s">
        <v>68</v>
      </c>
      <c r="Y80" s="207" t="s">
        <v>133</v>
      </c>
      <c r="Z80" s="11" t="s">
        <v>67</v>
      </c>
      <c r="AA80" s="207">
        <v>0</v>
      </c>
      <c r="AB80" s="207">
        <v>1</v>
      </c>
      <c r="AC80" s="207">
        <v>0</v>
      </c>
      <c r="AD80" s="207">
        <v>1</v>
      </c>
      <c r="AE80" s="207" t="s">
        <v>68</v>
      </c>
      <c r="AF80" s="207" t="s">
        <v>68</v>
      </c>
      <c r="AG80" s="207">
        <v>0</v>
      </c>
      <c r="AH80" s="207">
        <v>1</v>
      </c>
      <c r="AI80" s="207" t="s">
        <v>68</v>
      </c>
      <c r="AJ80" s="207" t="s">
        <v>68</v>
      </c>
      <c r="AK80" s="207" t="s">
        <v>68</v>
      </c>
      <c r="AL80" s="207" t="s">
        <v>68</v>
      </c>
      <c r="AM80" s="207">
        <v>0</v>
      </c>
      <c r="AN80" s="207">
        <v>1</v>
      </c>
      <c r="AO80" s="216">
        <v>42373</v>
      </c>
      <c r="AP80" s="207">
        <v>2</v>
      </c>
      <c r="AQ80" s="216" t="s">
        <v>68</v>
      </c>
      <c r="AR80" s="207" t="s">
        <v>68</v>
      </c>
      <c r="AS80" s="207" t="s">
        <v>68</v>
      </c>
      <c r="AT80" s="207" t="s">
        <v>68</v>
      </c>
      <c r="AU80" s="207" t="s">
        <v>68</v>
      </c>
      <c r="AV80" s="207" t="s">
        <v>68</v>
      </c>
      <c r="AW80" s="207">
        <v>0</v>
      </c>
      <c r="AX80" s="8" t="s">
        <v>133</v>
      </c>
      <c r="AY80" s="11" t="s">
        <v>67</v>
      </c>
      <c r="AZ80" s="8">
        <v>5</v>
      </c>
      <c r="BA80" s="8">
        <v>1</v>
      </c>
      <c r="BB80" s="8">
        <v>5</v>
      </c>
      <c r="BC80" s="8">
        <v>3</v>
      </c>
      <c r="BD80" s="8">
        <v>4</v>
      </c>
      <c r="BE80" s="8">
        <v>0</v>
      </c>
      <c r="BF80" s="8">
        <v>3</v>
      </c>
      <c r="BG80" s="207">
        <v>37.7</v>
      </c>
      <c r="BH80" s="8" t="s">
        <v>68</v>
      </c>
      <c r="BI80" s="506">
        <v>10.193</v>
      </c>
      <c r="BJ80" s="506">
        <v>9.864</v>
      </c>
      <c r="BK80" s="506">
        <v>9.702</v>
      </c>
      <c r="BL80" s="8">
        <v>496</v>
      </c>
      <c r="BM80" s="8">
        <v>3.929</v>
      </c>
      <c r="BN80" s="507">
        <v>0.7311129163281931</v>
      </c>
      <c r="BO80" s="8">
        <v>6</v>
      </c>
    </row>
    <row r="81" spans="1:67" s="452" customFormat="1" ht="15" customHeight="1">
      <c r="A81" s="468"/>
      <c r="B81" s="212" t="s">
        <v>65</v>
      </c>
      <c r="C81" s="207" t="s">
        <v>133</v>
      </c>
      <c r="D81" s="11" t="s">
        <v>70</v>
      </c>
      <c r="E81" s="216">
        <v>42671</v>
      </c>
      <c r="F81" s="216">
        <v>42676</v>
      </c>
      <c r="G81" s="216">
        <v>42470</v>
      </c>
      <c r="H81" s="216">
        <v>42473</v>
      </c>
      <c r="I81" s="216">
        <v>42519</v>
      </c>
      <c r="J81" s="207">
        <v>214</v>
      </c>
      <c r="K81" s="207">
        <v>16.1</v>
      </c>
      <c r="L81" s="235">
        <v>5</v>
      </c>
      <c r="M81" s="311">
        <v>67.2</v>
      </c>
      <c r="N81" s="207">
        <v>80</v>
      </c>
      <c r="O81" s="232">
        <v>2</v>
      </c>
      <c r="P81" s="207">
        <v>30.8</v>
      </c>
      <c r="Q81" s="207">
        <v>44.8</v>
      </c>
      <c r="R81" s="207">
        <v>43.7</v>
      </c>
      <c r="S81" s="245" t="s">
        <v>68</v>
      </c>
      <c r="T81" s="245" t="s">
        <v>68</v>
      </c>
      <c r="U81" s="243" t="s">
        <v>68</v>
      </c>
      <c r="V81" s="243" t="s">
        <v>68</v>
      </c>
      <c r="W81" s="243" t="s">
        <v>68</v>
      </c>
      <c r="X81" s="243" t="s">
        <v>68</v>
      </c>
      <c r="Y81" s="207"/>
      <c r="Z81" s="11" t="s">
        <v>70</v>
      </c>
      <c r="AA81" s="207" t="s">
        <v>68</v>
      </c>
      <c r="AB81" s="207">
        <v>1</v>
      </c>
      <c r="AC81" s="207" t="s">
        <v>68</v>
      </c>
      <c r="AD81" s="207">
        <v>2</v>
      </c>
      <c r="AE81" s="207" t="s">
        <v>68</v>
      </c>
      <c r="AF81" s="207">
        <v>2</v>
      </c>
      <c r="AG81" s="8" t="s">
        <v>68</v>
      </c>
      <c r="AH81" s="8" t="s">
        <v>68</v>
      </c>
      <c r="AI81" s="8" t="s">
        <v>68</v>
      </c>
      <c r="AJ81" s="8" t="s">
        <v>68</v>
      </c>
      <c r="AK81" s="207" t="s">
        <v>68</v>
      </c>
      <c r="AL81" s="207">
        <v>1</v>
      </c>
      <c r="AM81" s="11" t="s">
        <v>68</v>
      </c>
      <c r="AN81" s="11" t="s">
        <v>68</v>
      </c>
      <c r="AO81" s="216" t="s">
        <v>68</v>
      </c>
      <c r="AP81" s="207">
        <v>1</v>
      </c>
      <c r="AQ81" s="216" t="s">
        <v>68</v>
      </c>
      <c r="AR81" s="11" t="s">
        <v>68</v>
      </c>
      <c r="AS81" s="11" t="s">
        <v>68</v>
      </c>
      <c r="AT81" s="11" t="s">
        <v>68</v>
      </c>
      <c r="AU81" s="11" t="s">
        <v>68</v>
      </c>
      <c r="AV81" s="11" t="s">
        <v>68</v>
      </c>
      <c r="AW81" s="11" t="s">
        <v>68</v>
      </c>
      <c r="AX81" s="8"/>
      <c r="AY81" s="11" t="s">
        <v>70</v>
      </c>
      <c r="AZ81" s="8">
        <v>5</v>
      </c>
      <c r="BA81" s="8">
        <v>1</v>
      </c>
      <c r="BB81" s="8">
        <v>5</v>
      </c>
      <c r="BC81" s="8">
        <v>1</v>
      </c>
      <c r="BD81" s="8">
        <v>1</v>
      </c>
      <c r="BE81" s="8" t="s">
        <v>68</v>
      </c>
      <c r="BF81" s="8" t="s">
        <v>68</v>
      </c>
      <c r="BG81" s="207">
        <v>43.7</v>
      </c>
      <c r="BH81" s="8" t="s">
        <v>68</v>
      </c>
      <c r="BI81" s="506">
        <v>10.55</v>
      </c>
      <c r="BJ81" s="506">
        <v>12.8</v>
      </c>
      <c r="BK81" s="506">
        <v>12.05</v>
      </c>
      <c r="BL81" s="8">
        <v>590</v>
      </c>
      <c r="BM81" s="8">
        <v>4.27</v>
      </c>
      <c r="BN81" s="507">
        <v>0.7442200138178419</v>
      </c>
      <c r="BO81" s="8">
        <v>5</v>
      </c>
    </row>
    <row r="82" spans="1:67" s="452" customFormat="1" ht="15" customHeight="1">
      <c r="A82" s="468"/>
      <c r="B82" s="212" t="s">
        <v>65</v>
      </c>
      <c r="C82" s="207" t="s">
        <v>133</v>
      </c>
      <c r="D82" s="460" t="s">
        <v>71</v>
      </c>
      <c r="E82" s="216">
        <v>42678</v>
      </c>
      <c r="F82" s="216">
        <v>42693</v>
      </c>
      <c r="G82" s="216">
        <v>42479</v>
      </c>
      <c r="H82" s="216">
        <v>42482</v>
      </c>
      <c r="I82" s="216">
        <v>42521</v>
      </c>
      <c r="J82" s="207">
        <v>211</v>
      </c>
      <c r="K82" s="207">
        <v>15.52</v>
      </c>
      <c r="L82" s="235">
        <v>5</v>
      </c>
      <c r="M82" s="311">
        <v>62.03</v>
      </c>
      <c r="N82" s="207">
        <v>73</v>
      </c>
      <c r="O82" s="232">
        <v>2</v>
      </c>
      <c r="P82" s="207">
        <v>30.6</v>
      </c>
      <c r="Q82" s="207">
        <v>36.75</v>
      </c>
      <c r="R82" s="207">
        <v>41.4</v>
      </c>
      <c r="S82" s="235">
        <v>1</v>
      </c>
      <c r="T82" s="235">
        <v>1</v>
      </c>
      <c r="U82" s="233">
        <v>8</v>
      </c>
      <c r="V82" s="233">
        <v>37.35</v>
      </c>
      <c r="W82" s="233">
        <v>0.6</v>
      </c>
      <c r="X82" s="233" t="s">
        <v>68</v>
      </c>
      <c r="Y82" s="207"/>
      <c r="Z82" s="207" t="s">
        <v>71</v>
      </c>
      <c r="AA82" s="207">
        <v>1.4</v>
      </c>
      <c r="AB82" s="207">
        <v>1</v>
      </c>
      <c r="AC82" s="207">
        <v>70</v>
      </c>
      <c r="AD82" s="375" t="s">
        <v>74</v>
      </c>
      <c r="AE82" s="207">
        <v>3</v>
      </c>
      <c r="AF82" s="541" t="s">
        <v>72</v>
      </c>
      <c r="AG82" s="207">
        <v>0</v>
      </c>
      <c r="AH82" s="207">
        <v>1</v>
      </c>
      <c r="AI82" s="207">
        <v>0</v>
      </c>
      <c r="AJ82" s="207">
        <v>1</v>
      </c>
      <c r="AK82" s="207">
        <v>1.6</v>
      </c>
      <c r="AL82" s="207">
        <v>1</v>
      </c>
      <c r="AM82" s="207" t="s">
        <v>68</v>
      </c>
      <c r="AN82" s="207">
        <v>1</v>
      </c>
      <c r="AO82" s="216">
        <v>42405</v>
      </c>
      <c r="AP82" s="207">
        <v>3</v>
      </c>
      <c r="AQ82" s="216">
        <v>42439</v>
      </c>
      <c r="AR82" s="207">
        <v>2</v>
      </c>
      <c r="AS82" s="207" t="s">
        <v>68</v>
      </c>
      <c r="AT82" s="207" t="s">
        <v>68</v>
      </c>
      <c r="AU82" s="207" t="s">
        <v>68</v>
      </c>
      <c r="AV82" s="207" t="s">
        <v>68</v>
      </c>
      <c r="AW82" s="11" t="s">
        <v>68</v>
      </c>
      <c r="AX82" s="8"/>
      <c r="AY82" s="8" t="s">
        <v>71</v>
      </c>
      <c r="AZ82" s="8">
        <v>5</v>
      </c>
      <c r="BA82" s="8">
        <v>1</v>
      </c>
      <c r="BB82" s="8">
        <v>5</v>
      </c>
      <c r="BC82" s="8">
        <v>1</v>
      </c>
      <c r="BD82" s="8">
        <v>2</v>
      </c>
      <c r="BE82" s="8">
        <v>0.8</v>
      </c>
      <c r="BF82" s="8">
        <v>1</v>
      </c>
      <c r="BG82" s="207">
        <v>41.4</v>
      </c>
      <c r="BH82" s="8" t="s">
        <v>68</v>
      </c>
      <c r="BI82" s="506">
        <v>8.92</v>
      </c>
      <c r="BJ82" s="506">
        <v>9.07</v>
      </c>
      <c r="BK82" s="506">
        <v>8.52</v>
      </c>
      <c r="BL82" s="8">
        <v>441.83</v>
      </c>
      <c r="BM82" s="8">
        <v>4.16</v>
      </c>
      <c r="BN82" s="507">
        <v>2.689989684141646</v>
      </c>
      <c r="BO82" s="8">
        <v>3</v>
      </c>
    </row>
    <row r="83" spans="1:67" s="452" customFormat="1" ht="15" customHeight="1">
      <c r="A83" s="468"/>
      <c r="B83" s="212" t="s">
        <v>65</v>
      </c>
      <c r="C83" s="207" t="s">
        <v>133</v>
      </c>
      <c r="D83" s="460" t="s">
        <v>73</v>
      </c>
      <c r="E83" s="216">
        <v>42668</v>
      </c>
      <c r="F83" s="216">
        <v>42677</v>
      </c>
      <c r="G83" s="216">
        <v>42471</v>
      </c>
      <c r="H83" s="216">
        <v>42474</v>
      </c>
      <c r="I83" s="216">
        <v>42521</v>
      </c>
      <c r="J83" s="207">
        <v>211</v>
      </c>
      <c r="K83" s="207">
        <v>15</v>
      </c>
      <c r="L83" s="235">
        <v>2</v>
      </c>
      <c r="M83" s="311">
        <v>75.8</v>
      </c>
      <c r="N83" s="207">
        <v>74</v>
      </c>
      <c r="O83" s="232">
        <v>3</v>
      </c>
      <c r="P83" s="207">
        <v>35.2</v>
      </c>
      <c r="Q83" s="207">
        <v>42.1</v>
      </c>
      <c r="R83" s="207">
        <v>38.48</v>
      </c>
      <c r="S83" s="235">
        <v>1</v>
      </c>
      <c r="T83" s="235">
        <v>3</v>
      </c>
      <c r="U83" s="233">
        <v>10</v>
      </c>
      <c r="V83" s="233">
        <v>20.9</v>
      </c>
      <c r="W83" s="233">
        <v>2.4</v>
      </c>
      <c r="X83" s="233">
        <v>1.93</v>
      </c>
      <c r="Y83" s="207"/>
      <c r="Z83" s="11" t="s">
        <v>73</v>
      </c>
      <c r="AA83" s="207">
        <v>0.66</v>
      </c>
      <c r="AB83" s="375" t="s">
        <v>112</v>
      </c>
      <c r="AC83" s="207">
        <v>100</v>
      </c>
      <c r="AD83" s="375" t="s">
        <v>134</v>
      </c>
      <c r="AE83" s="207">
        <v>55</v>
      </c>
      <c r="AF83" s="375" t="s">
        <v>72</v>
      </c>
      <c r="AG83" s="375" t="s">
        <v>68</v>
      </c>
      <c r="AH83" s="375" t="s">
        <v>68</v>
      </c>
      <c r="AI83" s="375" t="s">
        <v>68</v>
      </c>
      <c r="AJ83" s="375" t="s">
        <v>68</v>
      </c>
      <c r="AK83" s="207">
        <v>18</v>
      </c>
      <c r="AL83" s="207">
        <v>2</v>
      </c>
      <c r="AM83" s="207">
        <v>0</v>
      </c>
      <c r="AN83" s="207">
        <v>1</v>
      </c>
      <c r="AO83" s="216">
        <v>42704</v>
      </c>
      <c r="AP83" s="375" t="s">
        <v>74</v>
      </c>
      <c r="AQ83" s="216">
        <v>42436</v>
      </c>
      <c r="AR83" s="541" t="s">
        <v>72</v>
      </c>
      <c r="AS83" s="207">
        <v>0</v>
      </c>
      <c r="AT83" s="207">
        <v>0</v>
      </c>
      <c r="AU83" s="207" t="s">
        <v>68</v>
      </c>
      <c r="AV83" s="11" t="s">
        <v>68</v>
      </c>
      <c r="AW83" s="207">
        <v>1</v>
      </c>
      <c r="AX83" s="8"/>
      <c r="AY83" s="11" t="s">
        <v>73</v>
      </c>
      <c r="AZ83" s="8">
        <v>5</v>
      </c>
      <c r="BA83" s="8">
        <v>1</v>
      </c>
      <c r="BB83" s="8">
        <v>5</v>
      </c>
      <c r="BC83" s="8">
        <v>3</v>
      </c>
      <c r="BD83" s="8">
        <v>2</v>
      </c>
      <c r="BE83" s="8">
        <v>1</v>
      </c>
      <c r="BF83" s="8">
        <v>1</v>
      </c>
      <c r="BG83" s="207">
        <v>38.48</v>
      </c>
      <c r="BH83" s="8">
        <v>773</v>
      </c>
      <c r="BI83" s="506">
        <v>10.99</v>
      </c>
      <c r="BJ83" s="506">
        <v>10.87</v>
      </c>
      <c r="BK83" s="506">
        <v>10.67</v>
      </c>
      <c r="BL83" s="8">
        <v>542.2</v>
      </c>
      <c r="BM83" s="8">
        <v>-4.8</v>
      </c>
      <c r="BN83" s="507">
        <v>-6.276094992420809</v>
      </c>
      <c r="BO83" s="8">
        <v>13</v>
      </c>
    </row>
    <row r="84" spans="1:67" s="452" customFormat="1" ht="15" customHeight="1">
      <c r="A84" s="468"/>
      <c r="B84" s="212" t="s">
        <v>65</v>
      </c>
      <c r="C84" s="207" t="s">
        <v>133</v>
      </c>
      <c r="D84" s="11" t="s">
        <v>76</v>
      </c>
      <c r="E84" s="216">
        <v>42669</v>
      </c>
      <c r="F84" s="216">
        <v>42676</v>
      </c>
      <c r="G84" s="216">
        <v>42474</v>
      </c>
      <c r="H84" s="216">
        <v>42476</v>
      </c>
      <c r="I84" s="216">
        <v>42524</v>
      </c>
      <c r="J84" s="207">
        <v>221</v>
      </c>
      <c r="K84" s="207">
        <v>14.84</v>
      </c>
      <c r="L84" s="235">
        <v>5</v>
      </c>
      <c r="M84" s="311">
        <v>88.3</v>
      </c>
      <c r="N84" s="207">
        <v>77</v>
      </c>
      <c r="O84" s="232">
        <v>2</v>
      </c>
      <c r="P84" s="207">
        <v>32.75</v>
      </c>
      <c r="Q84" s="207">
        <v>44.6</v>
      </c>
      <c r="R84" s="207">
        <v>37.2</v>
      </c>
      <c r="S84" s="235">
        <v>3</v>
      </c>
      <c r="T84" s="235">
        <v>1</v>
      </c>
      <c r="U84" s="233">
        <v>9.65</v>
      </c>
      <c r="V84" s="233">
        <v>20.87</v>
      </c>
      <c r="W84" s="233">
        <v>2.73</v>
      </c>
      <c r="X84" s="233">
        <v>2.21</v>
      </c>
      <c r="Y84" s="207"/>
      <c r="Z84" s="11" t="s">
        <v>76</v>
      </c>
      <c r="AA84" s="207">
        <v>0.4</v>
      </c>
      <c r="AB84" s="207">
        <v>2</v>
      </c>
      <c r="AC84" s="207" t="s">
        <v>68</v>
      </c>
      <c r="AD84" s="207">
        <v>2</v>
      </c>
      <c r="AE84" s="207" t="s">
        <v>68</v>
      </c>
      <c r="AF84" s="207">
        <v>3</v>
      </c>
      <c r="AG84" s="207" t="s">
        <v>68</v>
      </c>
      <c r="AH84" s="207" t="s">
        <v>68</v>
      </c>
      <c r="AI84" s="207" t="s">
        <v>68</v>
      </c>
      <c r="AJ84" s="207" t="s">
        <v>68</v>
      </c>
      <c r="AK84" s="207" t="s">
        <v>68</v>
      </c>
      <c r="AL84" s="207">
        <v>1</v>
      </c>
      <c r="AM84" s="207" t="s">
        <v>68</v>
      </c>
      <c r="AN84" s="207">
        <v>1</v>
      </c>
      <c r="AO84" s="216">
        <v>42728</v>
      </c>
      <c r="AP84" s="207">
        <v>2</v>
      </c>
      <c r="AQ84" s="216">
        <v>42396</v>
      </c>
      <c r="AR84" s="207" t="s">
        <v>135</v>
      </c>
      <c r="AS84" s="207" t="s">
        <v>68</v>
      </c>
      <c r="AT84" s="207" t="s">
        <v>68</v>
      </c>
      <c r="AU84" s="11" t="s">
        <v>68</v>
      </c>
      <c r="AV84" s="11" t="s">
        <v>68</v>
      </c>
      <c r="AW84" s="207">
        <v>0</v>
      </c>
      <c r="AX84" s="8"/>
      <c r="AY84" s="11" t="s">
        <v>76</v>
      </c>
      <c r="AZ84" s="8">
        <v>5</v>
      </c>
      <c r="BA84" s="8">
        <v>1</v>
      </c>
      <c r="BB84" s="8">
        <v>5</v>
      </c>
      <c r="BC84" s="8">
        <v>1</v>
      </c>
      <c r="BD84" s="8">
        <v>1</v>
      </c>
      <c r="BE84" s="8">
        <v>4</v>
      </c>
      <c r="BF84" s="8">
        <v>3</v>
      </c>
      <c r="BG84" s="207">
        <v>37.2</v>
      </c>
      <c r="BH84" s="11" t="s">
        <v>68</v>
      </c>
      <c r="BI84" s="506">
        <v>10.6</v>
      </c>
      <c r="BJ84" s="506">
        <v>10.35</v>
      </c>
      <c r="BK84" s="506">
        <v>10.6</v>
      </c>
      <c r="BL84" s="8">
        <v>526</v>
      </c>
      <c r="BM84" s="8">
        <v>2.63</v>
      </c>
      <c r="BN84" s="507">
        <v>-2.286367533581015</v>
      </c>
      <c r="BO84" s="8">
        <v>9</v>
      </c>
    </row>
    <row r="85" spans="1:67" s="452" customFormat="1" ht="15" customHeight="1">
      <c r="A85" s="468"/>
      <c r="B85" s="212" t="s">
        <v>65</v>
      </c>
      <c r="C85" s="207" t="s">
        <v>133</v>
      </c>
      <c r="D85" s="11" t="s">
        <v>78</v>
      </c>
      <c r="E85" s="216">
        <v>42681</v>
      </c>
      <c r="F85" s="216">
        <v>42689</v>
      </c>
      <c r="G85" s="216">
        <v>42471</v>
      </c>
      <c r="H85" s="216">
        <v>42474</v>
      </c>
      <c r="I85" s="216">
        <v>42520</v>
      </c>
      <c r="J85" s="207">
        <v>204</v>
      </c>
      <c r="K85" s="207">
        <v>15.3</v>
      </c>
      <c r="L85" s="235">
        <v>5</v>
      </c>
      <c r="M85" s="311">
        <v>70.4</v>
      </c>
      <c r="N85" s="207">
        <v>84</v>
      </c>
      <c r="O85" s="232">
        <v>2</v>
      </c>
      <c r="P85" s="207">
        <v>29.3</v>
      </c>
      <c r="Q85" s="207">
        <v>38.5</v>
      </c>
      <c r="R85" s="207">
        <v>44.7</v>
      </c>
      <c r="S85" s="235">
        <v>1</v>
      </c>
      <c r="T85" s="235">
        <v>3</v>
      </c>
      <c r="U85" s="233">
        <v>8.1</v>
      </c>
      <c r="V85" s="233">
        <v>17.6</v>
      </c>
      <c r="W85" s="233">
        <v>1.2</v>
      </c>
      <c r="X85" s="233" t="s">
        <v>68</v>
      </c>
      <c r="Y85" s="207"/>
      <c r="Z85" s="11" t="s">
        <v>78</v>
      </c>
      <c r="AA85" s="207">
        <v>4</v>
      </c>
      <c r="AB85" s="207">
        <v>2</v>
      </c>
      <c r="AC85" s="207" t="s">
        <v>68</v>
      </c>
      <c r="AD85" s="207">
        <v>2</v>
      </c>
      <c r="AE85" s="207" t="s">
        <v>68</v>
      </c>
      <c r="AF85" s="207" t="s">
        <v>68</v>
      </c>
      <c r="AG85" s="207" t="s">
        <v>68</v>
      </c>
      <c r="AH85" s="207" t="s">
        <v>68</v>
      </c>
      <c r="AI85" s="207" t="s">
        <v>68</v>
      </c>
      <c r="AJ85" s="207" t="s">
        <v>68</v>
      </c>
      <c r="AK85" s="207" t="s">
        <v>68</v>
      </c>
      <c r="AL85" s="207" t="s">
        <v>68</v>
      </c>
      <c r="AM85" s="207">
        <v>25</v>
      </c>
      <c r="AN85" s="207">
        <v>3</v>
      </c>
      <c r="AO85" s="216" t="s">
        <v>68</v>
      </c>
      <c r="AP85" s="207">
        <v>1</v>
      </c>
      <c r="AQ85" s="216" t="s">
        <v>68</v>
      </c>
      <c r="AR85" s="207">
        <v>2</v>
      </c>
      <c r="AS85" s="207" t="s">
        <v>68</v>
      </c>
      <c r="AT85" s="207">
        <v>2</v>
      </c>
      <c r="AU85" s="207" t="s">
        <v>68</v>
      </c>
      <c r="AV85" s="207">
        <v>1</v>
      </c>
      <c r="AW85" s="207">
        <v>1</v>
      </c>
      <c r="AX85" s="8"/>
      <c r="AY85" s="11" t="s">
        <v>78</v>
      </c>
      <c r="AZ85" s="8">
        <v>5</v>
      </c>
      <c r="BA85" s="8">
        <v>1</v>
      </c>
      <c r="BB85" s="8">
        <v>5</v>
      </c>
      <c r="BC85" s="8">
        <v>1</v>
      </c>
      <c r="BD85" s="8">
        <v>1</v>
      </c>
      <c r="BE85" s="11">
        <v>0</v>
      </c>
      <c r="BF85" s="8">
        <v>1</v>
      </c>
      <c r="BG85" s="207">
        <v>44.7</v>
      </c>
      <c r="BH85" s="8">
        <v>756</v>
      </c>
      <c r="BI85" s="506">
        <v>8.93</v>
      </c>
      <c r="BJ85" s="506">
        <v>9.57</v>
      </c>
      <c r="BK85" s="506">
        <v>8.96</v>
      </c>
      <c r="BL85" s="8">
        <v>458</v>
      </c>
      <c r="BM85" s="8">
        <v>11.4</v>
      </c>
      <c r="BN85" s="507">
        <v>5.689180793467644</v>
      </c>
      <c r="BO85" s="8">
        <v>1</v>
      </c>
    </row>
    <row r="86" spans="1:67" s="452" customFormat="1" ht="15" customHeight="1">
      <c r="A86" s="468"/>
      <c r="B86" s="212" t="s">
        <v>65</v>
      </c>
      <c r="C86" s="207" t="s">
        <v>133</v>
      </c>
      <c r="D86" s="11" t="s">
        <v>79</v>
      </c>
      <c r="E86" s="216">
        <v>42671</v>
      </c>
      <c r="F86" s="216">
        <v>42676</v>
      </c>
      <c r="G86" s="216">
        <v>42471</v>
      </c>
      <c r="H86" s="216">
        <v>42474</v>
      </c>
      <c r="I86" s="216">
        <v>42520</v>
      </c>
      <c r="J86" s="207">
        <v>215</v>
      </c>
      <c r="K86" s="207">
        <v>14.3</v>
      </c>
      <c r="L86" s="235">
        <v>5</v>
      </c>
      <c r="M86" s="311">
        <v>57.1</v>
      </c>
      <c r="N86" s="207">
        <v>79</v>
      </c>
      <c r="O86" s="232">
        <v>2</v>
      </c>
      <c r="P86" s="207">
        <v>27.1</v>
      </c>
      <c r="Q86" s="207">
        <v>37.7</v>
      </c>
      <c r="R86" s="207">
        <v>37.1</v>
      </c>
      <c r="S86" s="235">
        <v>1</v>
      </c>
      <c r="T86" s="235">
        <v>3</v>
      </c>
      <c r="U86" s="243" t="s">
        <v>68</v>
      </c>
      <c r="V86" s="243" t="s">
        <v>68</v>
      </c>
      <c r="W86" s="243" t="s">
        <v>68</v>
      </c>
      <c r="X86" s="243" t="s">
        <v>68</v>
      </c>
      <c r="Y86" s="207"/>
      <c r="Z86" s="11" t="s">
        <v>79</v>
      </c>
      <c r="AA86" s="207">
        <v>15</v>
      </c>
      <c r="AB86" s="207">
        <v>2</v>
      </c>
      <c r="AC86" s="207" t="s">
        <v>68</v>
      </c>
      <c r="AD86" s="207">
        <v>2</v>
      </c>
      <c r="AE86" s="207">
        <v>3.2</v>
      </c>
      <c r="AF86" s="207">
        <v>3</v>
      </c>
      <c r="AG86" s="207" t="s">
        <v>68</v>
      </c>
      <c r="AH86" s="207">
        <v>1</v>
      </c>
      <c r="AI86" s="207" t="s">
        <v>68</v>
      </c>
      <c r="AJ86" s="207" t="s">
        <v>68</v>
      </c>
      <c r="AK86" s="207">
        <v>25</v>
      </c>
      <c r="AL86" s="207">
        <v>3</v>
      </c>
      <c r="AM86" s="207" t="s">
        <v>68</v>
      </c>
      <c r="AN86" s="207">
        <v>1</v>
      </c>
      <c r="AO86" s="216" t="s">
        <v>68</v>
      </c>
      <c r="AP86" s="8" t="s">
        <v>68</v>
      </c>
      <c r="AQ86" s="216" t="s">
        <v>68</v>
      </c>
      <c r="AR86" s="207">
        <v>1</v>
      </c>
      <c r="AS86" s="11" t="s">
        <v>68</v>
      </c>
      <c r="AT86" s="11" t="s">
        <v>68</v>
      </c>
      <c r="AU86" s="11" t="s">
        <v>68</v>
      </c>
      <c r="AV86" s="11" t="s">
        <v>68</v>
      </c>
      <c r="AW86" s="11" t="s">
        <v>68</v>
      </c>
      <c r="AX86" s="8"/>
      <c r="AY86" s="11" t="s">
        <v>79</v>
      </c>
      <c r="AZ86" s="8">
        <v>5</v>
      </c>
      <c r="BA86" s="8">
        <v>1</v>
      </c>
      <c r="BB86" s="8">
        <v>5</v>
      </c>
      <c r="BC86" s="8">
        <v>1</v>
      </c>
      <c r="BD86" s="8">
        <v>1</v>
      </c>
      <c r="BE86" s="8" t="s">
        <v>68</v>
      </c>
      <c r="BF86" s="424" t="s">
        <v>68</v>
      </c>
      <c r="BG86" s="207">
        <v>37.1</v>
      </c>
      <c r="BH86" s="8" t="s">
        <v>68</v>
      </c>
      <c r="BI86" s="506">
        <v>7.71</v>
      </c>
      <c r="BJ86" s="506">
        <v>7.66</v>
      </c>
      <c r="BK86" s="506">
        <v>7.46</v>
      </c>
      <c r="BL86" s="8">
        <v>380.5</v>
      </c>
      <c r="BM86" s="8">
        <v>4.01</v>
      </c>
      <c r="BN86" s="507">
        <v>1.4841531669046666</v>
      </c>
      <c r="BO86" s="8">
        <v>6</v>
      </c>
    </row>
    <row r="87" spans="1:67" s="452" customFormat="1" ht="15" customHeight="1">
      <c r="A87" s="468"/>
      <c r="B87" s="212" t="s">
        <v>65</v>
      </c>
      <c r="C87" s="207" t="s">
        <v>133</v>
      </c>
      <c r="D87" s="11" t="s">
        <v>80</v>
      </c>
      <c r="E87" s="216">
        <v>42676</v>
      </c>
      <c r="F87" s="216">
        <v>42686</v>
      </c>
      <c r="G87" s="216">
        <v>42471</v>
      </c>
      <c r="H87" s="216">
        <v>42475</v>
      </c>
      <c r="I87" s="216">
        <v>42518</v>
      </c>
      <c r="J87" s="207">
        <v>207</v>
      </c>
      <c r="K87" s="207">
        <v>11.3</v>
      </c>
      <c r="L87" s="235">
        <v>3</v>
      </c>
      <c r="M87" s="311">
        <v>61.4</v>
      </c>
      <c r="N87" s="207">
        <v>81.6</v>
      </c>
      <c r="O87" s="232">
        <v>2</v>
      </c>
      <c r="P87" s="207">
        <v>35.4</v>
      </c>
      <c r="Q87" s="207">
        <v>36.8</v>
      </c>
      <c r="R87" s="207">
        <v>43.7</v>
      </c>
      <c r="S87" s="235">
        <v>3</v>
      </c>
      <c r="T87" s="235">
        <v>3</v>
      </c>
      <c r="U87" s="233">
        <v>9.2</v>
      </c>
      <c r="V87" s="233">
        <v>19.2</v>
      </c>
      <c r="W87" s="233">
        <v>2</v>
      </c>
      <c r="X87" s="233">
        <v>3.1</v>
      </c>
      <c r="Y87" s="207"/>
      <c r="Z87" s="11" t="s">
        <v>80</v>
      </c>
      <c r="AA87" s="207">
        <v>5</v>
      </c>
      <c r="AB87" s="207">
        <v>1</v>
      </c>
      <c r="AC87" s="207" t="s">
        <v>68</v>
      </c>
      <c r="AD87" s="207">
        <v>2</v>
      </c>
      <c r="AE87" s="207" t="s">
        <v>68</v>
      </c>
      <c r="AF87" s="207">
        <v>1</v>
      </c>
      <c r="AG87" s="207">
        <v>0</v>
      </c>
      <c r="AH87" s="207" t="s">
        <v>68</v>
      </c>
      <c r="AI87" s="207" t="s">
        <v>68</v>
      </c>
      <c r="AJ87" s="207">
        <v>4</v>
      </c>
      <c r="AK87" s="207">
        <v>80</v>
      </c>
      <c r="AL87" s="207">
        <v>4</v>
      </c>
      <c r="AM87" s="207">
        <v>0</v>
      </c>
      <c r="AN87" s="207">
        <v>0</v>
      </c>
      <c r="AO87" s="216">
        <v>42727</v>
      </c>
      <c r="AP87" s="207">
        <v>3</v>
      </c>
      <c r="AQ87" s="216">
        <v>42418</v>
      </c>
      <c r="AR87" s="207">
        <v>3</v>
      </c>
      <c r="AS87" s="207" t="s">
        <v>68</v>
      </c>
      <c r="AT87" s="207" t="s">
        <v>68</v>
      </c>
      <c r="AU87" s="207" t="s">
        <v>68</v>
      </c>
      <c r="AV87" s="207" t="s">
        <v>68</v>
      </c>
      <c r="AW87" s="207">
        <v>1</v>
      </c>
      <c r="AX87" s="8"/>
      <c r="AY87" s="11" t="s">
        <v>80</v>
      </c>
      <c r="AZ87" s="8">
        <v>1</v>
      </c>
      <c r="BA87" s="8">
        <v>1</v>
      </c>
      <c r="BB87" s="8">
        <v>5</v>
      </c>
      <c r="BC87" s="8" t="s">
        <v>68</v>
      </c>
      <c r="BD87" s="8">
        <v>2</v>
      </c>
      <c r="BE87" s="8">
        <v>0</v>
      </c>
      <c r="BF87" s="8" t="s">
        <v>136</v>
      </c>
      <c r="BG87" s="207">
        <v>43.7</v>
      </c>
      <c r="BH87" s="8">
        <v>762.9</v>
      </c>
      <c r="BI87" s="506">
        <v>11.13</v>
      </c>
      <c r="BJ87" s="506">
        <v>11.46</v>
      </c>
      <c r="BK87" s="506">
        <v>11.57</v>
      </c>
      <c r="BL87" s="8">
        <v>569.46</v>
      </c>
      <c r="BM87" s="8">
        <v>6.14</v>
      </c>
      <c r="BN87" s="507">
        <v>2.407686891421004</v>
      </c>
      <c r="BO87" s="8">
        <v>5</v>
      </c>
    </row>
    <row r="88" spans="1:67" s="452" customFormat="1" ht="15" customHeight="1">
      <c r="A88" s="468"/>
      <c r="B88" s="212" t="s">
        <v>65</v>
      </c>
      <c r="C88" s="207" t="s">
        <v>133</v>
      </c>
      <c r="D88" s="11" t="s">
        <v>81</v>
      </c>
      <c r="E88" s="216">
        <v>42670</v>
      </c>
      <c r="F88" s="216">
        <v>42677</v>
      </c>
      <c r="G88" s="216">
        <v>42465</v>
      </c>
      <c r="H88" s="216">
        <v>42469</v>
      </c>
      <c r="I88" s="216">
        <v>42515</v>
      </c>
      <c r="J88" s="207">
        <v>211</v>
      </c>
      <c r="K88" s="207">
        <v>14.1</v>
      </c>
      <c r="L88" s="235">
        <v>5</v>
      </c>
      <c r="M88" s="311">
        <v>50.18</v>
      </c>
      <c r="N88" s="207">
        <v>84.7</v>
      </c>
      <c r="O88" s="232">
        <v>2</v>
      </c>
      <c r="P88" s="207">
        <v>28.43</v>
      </c>
      <c r="Q88" s="207">
        <v>36.6</v>
      </c>
      <c r="R88" s="207">
        <v>39.5</v>
      </c>
      <c r="S88" s="235">
        <v>1</v>
      </c>
      <c r="T88" s="235">
        <v>1</v>
      </c>
      <c r="U88" s="233">
        <v>10.2</v>
      </c>
      <c r="V88" s="233">
        <v>21.6</v>
      </c>
      <c r="W88" s="233">
        <v>2.5</v>
      </c>
      <c r="X88" s="233">
        <v>2.02</v>
      </c>
      <c r="Y88" s="207"/>
      <c r="Z88" s="11" t="s">
        <v>81</v>
      </c>
      <c r="AA88" s="207">
        <v>12</v>
      </c>
      <c r="AB88" s="207">
        <v>2</v>
      </c>
      <c r="AC88" s="207">
        <v>18</v>
      </c>
      <c r="AD88" s="207">
        <v>2</v>
      </c>
      <c r="AE88" s="207" t="s">
        <v>68</v>
      </c>
      <c r="AF88" s="207" t="s">
        <v>68</v>
      </c>
      <c r="AG88" s="207">
        <v>0</v>
      </c>
      <c r="AH88" s="207">
        <v>1</v>
      </c>
      <c r="AI88" s="207">
        <v>35</v>
      </c>
      <c r="AJ88" s="207">
        <v>3</v>
      </c>
      <c r="AK88" s="207" t="s">
        <v>68</v>
      </c>
      <c r="AL88" s="207" t="s">
        <v>68</v>
      </c>
      <c r="AM88" s="207">
        <v>5</v>
      </c>
      <c r="AN88" s="207">
        <v>2</v>
      </c>
      <c r="AO88" s="216">
        <v>42732</v>
      </c>
      <c r="AP88" s="207">
        <v>1</v>
      </c>
      <c r="AQ88" s="216">
        <v>42402</v>
      </c>
      <c r="AR88" s="207">
        <v>2</v>
      </c>
      <c r="AS88" s="207" t="s">
        <v>68</v>
      </c>
      <c r="AT88" s="207" t="s">
        <v>68</v>
      </c>
      <c r="AU88" s="207" t="s">
        <v>68</v>
      </c>
      <c r="AV88" s="207" t="s">
        <v>68</v>
      </c>
      <c r="AW88" s="207">
        <v>1</v>
      </c>
      <c r="AX88" s="8"/>
      <c r="AY88" s="11" t="s">
        <v>81</v>
      </c>
      <c r="AZ88" s="8">
        <v>5</v>
      </c>
      <c r="BA88" s="8">
        <v>1</v>
      </c>
      <c r="BB88" s="8">
        <v>5</v>
      </c>
      <c r="BC88" s="8">
        <v>1</v>
      </c>
      <c r="BD88" s="8">
        <v>2</v>
      </c>
      <c r="BE88" s="8">
        <v>0</v>
      </c>
      <c r="BF88" s="8">
        <v>1</v>
      </c>
      <c r="BG88" s="207">
        <v>39.5</v>
      </c>
      <c r="BH88" s="8">
        <v>746</v>
      </c>
      <c r="BI88" s="506">
        <v>7.91</v>
      </c>
      <c r="BJ88" s="506">
        <v>7.88</v>
      </c>
      <c r="BK88" s="506">
        <v>7.69</v>
      </c>
      <c r="BL88" s="8">
        <v>391.35</v>
      </c>
      <c r="BM88" s="8">
        <v>11.09</v>
      </c>
      <c r="BN88" s="507">
        <v>8.979851510386998</v>
      </c>
      <c r="BO88" s="8">
        <v>2</v>
      </c>
    </row>
    <row r="89" spans="1:67" s="452" customFormat="1" ht="15" customHeight="1">
      <c r="A89" s="468"/>
      <c r="B89" s="212" t="s">
        <v>65</v>
      </c>
      <c r="C89" s="207" t="s">
        <v>133</v>
      </c>
      <c r="D89" s="11" t="s">
        <v>82</v>
      </c>
      <c r="E89" s="216">
        <v>42680</v>
      </c>
      <c r="F89" s="216">
        <v>42690</v>
      </c>
      <c r="G89" s="216">
        <v>42475</v>
      </c>
      <c r="H89" s="216">
        <v>42478</v>
      </c>
      <c r="I89" s="216">
        <v>42520</v>
      </c>
      <c r="J89" s="207">
        <v>207</v>
      </c>
      <c r="K89" s="207">
        <v>12.9</v>
      </c>
      <c r="L89" s="235">
        <v>1</v>
      </c>
      <c r="M89" s="311">
        <v>55</v>
      </c>
      <c r="N89" s="207">
        <v>74.2</v>
      </c>
      <c r="O89" s="232">
        <v>2</v>
      </c>
      <c r="P89" s="207">
        <v>32.4</v>
      </c>
      <c r="Q89" s="207">
        <v>32.5</v>
      </c>
      <c r="R89" s="207">
        <v>39.68</v>
      </c>
      <c r="S89" s="235">
        <v>1</v>
      </c>
      <c r="T89" s="235">
        <v>1</v>
      </c>
      <c r="U89" s="233">
        <v>8.5</v>
      </c>
      <c r="V89" s="233">
        <v>17.8</v>
      </c>
      <c r="W89" s="233">
        <v>2.7</v>
      </c>
      <c r="X89" s="233" t="s">
        <v>68</v>
      </c>
      <c r="Y89" s="207"/>
      <c r="Z89" s="11" t="s">
        <v>82</v>
      </c>
      <c r="AA89" s="207">
        <v>32</v>
      </c>
      <c r="AB89" s="375" t="s">
        <v>74</v>
      </c>
      <c r="AC89" s="207" t="s">
        <v>83</v>
      </c>
      <c r="AD89" s="207" t="s">
        <v>83</v>
      </c>
      <c r="AE89" s="207" t="s">
        <v>83</v>
      </c>
      <c r="AF89" s="207">
        <v>1</v>
      </c>
      <c r="AG89" s="207" t="s">
        <v>68</v>
      </c>
      <c r="AH89" s="207">
        <v>1</v>
      </c>
      <c r="AI89" s="207" t="s">
        <v>83</v>
      </c>
      <c r="AJ89" s="207" t="s">
        <v>83</v>
      </c>
      <c r="AK89" s="207" t="s">
        <v>83</v>
      </c>
      <c r="AL89" s="207" t="s">
        <v>83</v>
      </c>
      <c r="AM89" s="207" t="s">
        <v>83</v>
      </c>
      <c r="AN89" s="207" t="s">
        <v>83</v>
      </c>
      <c r="AO89" s="216">
        <v>42724</v>
      </c>
      <c r="AP89" s="207">
        <v>3</v>
      </c>
      <c r="AQ89" s="216">
        <v>42420</v>
      </c>
      <c r="AR89" s="207">
        <v>2</v>
      </c>
      <c r="AS89" s="207" t="s">
        <v>68</v>
      </c>
      <c r="AT89" s="207" t="s">
        <v>68</v>
      </c>
      <c r="AU89" s="207" t="s">
        <v>68</v>
      </c>
      <c r="AV89" s="207" t="s">
        <v>68</v>
      </c>
      <c r="AW89" s="207" t="s">
        <v>68</v>
      </c>
      <c r="AX89" s="8"/>
      <c r="AY89" s="11" t="s">
        <v>82</v>
      </c>
      <c r="AZ89" s="8">
        <v>5</v>
      </c>
      <c r="BA89" s="8">
        <v>5</v>
      </c>
      <c r="BB89" s="8">
        <v>5</v>
      </c>
      <c r="BC89" s="8" t="s">
        <v>68</v>
      </c>
      <c r="BD89" s="8">
        <v>2</v>
      </c>
      <c r="BE89" s="11" t="s">
        <v>68</v>
      </c>
      <c r="BF89" s="8">
        <v>5</v>
      </c>
      <c r="BG89" s="207">
        <v>39.68</v>
      </c>
      <c r="BH89" s="8">
        <v>779.5</v>
      </c>
      <c r="BI89" s="506">
        <v>10.58</v>
      </c>
      <c r="BJ89" s="506">
        <v>10.56</v>
      </c>
      <c r="BK89" s="506">
        <v>9.42</v>
      </c>
      <c r="BL89" s="8">
        <v>509.5</v>
      </c>
      <c r="BM89" s="8">
        <v>8.1</v>
      </c>
      <c r="BN89" s="507">
        <v>-0.4014916844606201</v>
      </c>
      <c r="BO89" s="8">
        <v>9</v>
      </c>
    </row>
    <row r="90" spans="1:67" s="452" customFormat="1" ht="15" customHeight="1">
      <c r="A90" s="468"/>
      <c r="B90" s="212" t="s">
        <v>65</v>
      </c>
      <c r="C90" s="207" t="s">
        <v>133</v>
      </c>
      <c r="D90" s="11" t="s">
        <v>84</v>
      </c>
      <c r="E90" s="216">
        <v>42678</v>
      </c>
      <c r="F90" s="216">
        <v>42685</v>
      </c>
      <c r="G90" s="216">
        <v>42466</v>
      </c>
      <c r="H90" s="216">
        <v>42469</v>
      </c>
      <c r="I90" s="216">
        <v>42518</v>
      </c>
      <c r="J90" s="207">
        <v>205</v>
      </c>
      <c r="K90" s="207">
        <v>14.9</v>
      </c>
      <c r="L90" s="235">
        <v>3</v>
      </c>
      <c r="M90" s="311">
        <v>51.2</v>
      </c>
      <c r="N90" s="207">
        <v>79.5</v>
      </c>
      <c r="O90" s="232">
        <v>2</v>
      </c>
      <c r="P90" s="207">
        <v>35.7</v>
      </c>
      <c r="Q90" s="207">
        <v>31</v>
      </c>
      <c r="R90" s="207">
        <v>46</v>
      </c>
      <c r="S90" s="235">
        <v>1</v>
      </c>
      <c r="T90" s="235">
        <v>3</v>
      </c>
      <c r="U90" s="233">
        <v>8.13</v>
      </c>
      <c r="V90" s="233">
        <v>18.2</v>
      </c>
      <c r="W90" s="233">
        <v>3.4</v>
      </c>
      <c r="X90" s="233">
        <v>2.4</v>
      </c>
      <c r="Y90" s="207"/>
      <c r="Z90" s="11" t="s">
        <v>84</v>
      </c>
      <c r="AA90" s="207">
        <v>4</v>
      </c>
      <c r="AB90" s="207">
        <v>2</v>
      </c>
      <c r="AC90" s="207">
        <v>0</v>
      </c>
      <c r="AD90" s="207">
        <v>1</v>
      </c>
      <c r="AE90" s="207">
        <v>0</v>
      </c>
      <c r="AF90" s="207">
        <v>1</v>
      </c>
      <c r="AG90" s="207">
        <v>0</v>
      </c>
      <c r="AH90" s="207">
        <v>1</v>
      </c>
      <c r="AI90" s="207" t="s">
        <v>68</v>
      </c>
      <c r="AJ90" s="207" t="s">
        <v>68</v>
      </c>
      <c r="AK90" s="207">
        <v>5</v>
      </c>
      <c r="AL90" s="207">
        <v>3</v>
      </c>
      <c r="AM90" s="207">
        <v>0</v>
      </c>
      <c r="AN90" s="207">
        <v>0</v>
      </c>
      <c r="AO90" s="216">
        <v>42402</v>
      </c>
      <c r="AP90" s="207">
        <v>3</v>
      </c>
      <c r="AQ90" s="216">
        <v>42441</v>
      </c>
      <c r="AR90" s="207">
        <v>2</v>
      </c>
      <c r="AS90" s="216">
        <v>42420</v>
      </c>
      <c r="AT90" s="207">
        <v>1</v>
      </c>
      <c r="AU90" s="216">
        <v>42505</v>
      </c>
      <c r="AV90" s="207">
        <v>3</v>
      </c>
      <c r="AW90" s="207">
        <v>1</v>
      </c>
      <c r="AX90" s="8"/>
      <c r="AY90" s="11" t="s">
        <v>84</v>
      </c>
      <c r="AZ90" s="8">
        <v>5</v>
      </c>
      <c r="BA90" s="8">
        <v>1</v>
      </c>
      <c r="BB90" s="8">
        <v>5</v>
      </c>
      <c r="BC90" s="8">
        <v>1</v>
      </c>
      <c r="BD90" s="8">
        <v>2</v>
      </c>
      <c r="BE90" s="8">
        <v>0.4</v>
      </c>
      <c r="BF90" s="8">
        <v>1</v>
      </c>
      <c r="BG90" s="207">
        <v>46</v>
      </c>
      <c r="BH90" s="8" t="s">
        <v>68</v>
      </c>
      <c r="BI90" s="506">
        <v>8.21</v>
      </c>
      <c r="BJ90" s="506">
        <v>8.36</v>
      </c>
      <c r="BK90" s="506">
        <v>7.92</v>
      </c>
      <c r="BL90" s="8">
        <v>408.2</v>
      </c>
      <c r="BM90" s="8">
        <v>2.7</v>
      </c>
      <c r="BN90" s="507">
        <v>-1.3019380277498864</v>
      </c>
      <c r="BO90" s="8">
        <v>6</v>
      </c>
    </row>
    <row r="91" spans="1:67" s="452" customFormat="1" ht="15" customHeight="1">
      <c r="A91" s="468"/>
      <c r="B91" s="212" t="s">
        <v>65</v>
      </c>
      <c r="C91" s="207" t="s">
        <v>133</v>
      </c>
      <c r="D91" s="11" t="s">
        <v>85</v>
      </c>
      <c r="E91" s="216">
        <v>42678</v>
      </c>
      <c r="F91" s="216">
        <v>42684</v>
      </c>
      <c r="G91" s="216">
        <v>42463</v>
      </c>
      <c r="H91" s="216">
        <v>42465</v>
      </c>
      <c r="I91" s="216">
        <v>42512</v>
      </c>
      <c r="J91" s="207">
        <v>195</v>
      </c>
      <c r="K91" s="207">
        <v>12.2</v>
      </c>
      <c r="L91" s="235">
        <v>5</v>
      </c>
      <c r="M91" s="311" t="s">
        <v>68</v>
      </c>
      <c r="N91" s="207">
        <v>80.4</v>
      </c>
      <c r="O91" s="232">
        <v>1</v>
      </c>
      <c r="P91" s="218">
        <v>26.9</v>
      </c>
      <c r="Q91" s="218">
        <v>40.3</v>
      </c>
      <c r="R91" s="188" t="s">
        <v>137</v>
      </c>
      <c r="S91" s="235" t="s">
        <v>88</v>
      </c>
      <c r="T91" s="235" t="s">
        <v>115</v>
      </c>
      <c r="U91" s="307" t="s">
        <v>68</v>
      </c>
      <c r="V91" s="307" t="s">
        <v>68</v>
      </c>
      <c r="W91" s="307" t="s">
        <v>68</v>
      </c>
      <c r="X91" s="307" t="s">
        <v>68</v>
      </c>
      <c r="Y91" s="207"/>
      <c r="Z91" s="11" t="s">
        <v>85</v>
      </c>
      <c r="AA91" s="207">
        <v>16</v>
      </c>
      <c r="AB91" s="207">
        <v>3</v>
      </c>
      <c r="AC91" s="207" t="s">
        <v>68</v>
      </c>
      <c r="AD91" s="207" t="s">
        <v>68</v>
      </c>
      <c r="AE91" s="207" t="s">
        <v>68</v>
      </c>
      <c r="AF91" s="207" t="s">
        <v>68</v>
      </c>
      <c r="AG91" s="207" t="s">
        <v>68</v>
      </c>
      <c r="AH91" s="207" t="s">
        <v>68</v>
      </c>
      <c r="AI91" s="207" t="s">
        <v>68</v>
      </c>
      <c r="AJ91" s="207" t="s">
        <v>68</v>
      </c>
      <c r="AK91" s="207" t="s">
        <v>68</v>
      </c>
      <c r="AL91" s="207" t="s">
        <v>68</v>
      </c>
      <c r="AM91" s="207">
        <v>0</v>
      </c>
      <c r="AN91" s="207">
        <v>1</v>
      </c>
      <c r="AO91" s="216">
        <v>42416</v>
      </c>
      <c r="AP91" s="375" t="s">
        <v>116</v>
      </c>
      <c r="AQ91" s="216" t="s">
        <v>68</v>
      </c>
      <c r="AR91" s="207" t="s">
        <v>68</v>
      </c>
      <c r="AS91" s="207" t="s">
        <v>68</v>
      </c>
      <c r="AT91" s="207" t="s">
        <v>68</v>
      </c>
      <c r="AU91" s="207" t="s">
        <v>68</v>
      </c>
      <c r="AV91" s="207" t="s">
        <v>68</v>
      </c>
      <c r="AW91" s="207">
        <v>1</v>
      </c>
      <c r="AX91" s="8"/>
      <c r="AY91" s="11" t="s">
        <v>85</v>
      </c>
      <c r="AZ91" s="8">
        <v>1</v>
      </c>
      <c r="BA91" s="8">
        <v>1</v>
      </c>
      <c r="BB91" s="8">
        <v>1</v>
      </c>
      <c r="BC91" s="542" t="s">
        <v>87</v>
      </c>
      <c r="BD91" s="542" t="s">
        <v>113</v>
      </c>
      <c r="BE91" s="8">
        <v>0</v>
      </c>
      <c r="BF91" s="8">
        <v>1</v>
      </c>
      <c r="BG91" s="188" t="s">
        <v>137</v>
      </c>
      <c r="BH91" s="8">
        <v>702.5</v>
      </c>
      <c r="BI91" s="506">
        <v>8.05</v>
      </c>
      <c r="BJ91" s="506">
        <v>7.35</v>
      </c>
      <c r="BK91" s="506">
        <v>7.75</v>
      </c>
      <c r="BL91" s="8">
        <v>385.8</v>
      </c>
      <c r="BM91" s="8">
        <v>-5.32</v>
      </c>
      <c r="BN91" s="507" t="s">
        <v>68</v>
      </c>
      <c r="BO91" s="8">
        <v>10</v>
      </c>
    </row>
    <row r="92" spans="1:67" s="452" customFormat="1" ht="15" customHeight="1">
      <c r="A92" s="468"/>
      <c r="B92" s="212" t="s">
        <v>65</v>
      </c>
      <c r="C92" s="207"/>
      <c r="D92" s="217" t="s">
        <v>89</v>
      </c>
      <c r="E92" s="461"/>
      <c r="F92" s="461"/>
      <c r="G92" s="461"/>
      <c r="H92" s="461"/>
      <c r="I92" s="461"/>
      <c r="J92" s="475">
        <f>AVERAGE(J80:J91)</f>
        <v>208.41666666666666</v>
      </c>
      <c r="K92" s="475">
        <f>AVERAGE(K80:K91)</f>
        <v>14.205</v>
      </c>
      <c r="L92" s="476">
        <v>5</v>
      </c>
      <c r="M92" s="475">
        <f aca="true" t="shared" si="13" ref="M92:R92">AVERAGE(M80:M91)</f>
        <v>62.60090909090909</v>
      </c>
      <c r="N92" s="475">
        <f t="shared" si="13"/>
        <v>79.11666666666667</v>
      </c>
      <c r="O92" s="477">
        <v>2</v>
      </c>
      <c r="P92" s="475">
        <f t="shared" si="13"/>
        <v>31.492499999999996</v>
      </c>
      <c r="Q92" s="364">
        <f t="shared" si="13"/>
        <v>38.59583333333334</v>
      </c>
      <c r="R92" s="364">
        <f t="shared" si="13"/>
        <v>40.832727272727276</v>
      </c>
      <c r="S92" s="476" t="s">
        <v>90</v>
      </c>
      <c r="T92" s="476" t="s">
        <v>115</v>
      </c>
      <c r="U92" s="253">
        <f aca="true" t="shared" si="14" ref="U92:X92">AVERAGE(U80:U91)</f>
        <v>8.9725</v>
      </c>
      <c r="V92" s="253">
        <f t="shared" si="14"/>
        <v>21.69</v>
      </c>
      <c r="W92" s="253">
        <f t="shared" si="14"/>
        <v>2.1912499999999997</v>
      </c>
      <c r="X92" s="253">
        <f t="shared" si="14"/>
        <v>2.332</v>
      </c>
      <c r="Y92" s="207"/>
      <c r="Z92" s="217" t="s">
        <v>89</v>
      </c>
      <c r="AA92" s="475">
        <f aca="true" t="shared" si="15" ref="AA92:AW92">SUM(AA80:AA91)</f>
        <v>90.46000000000001</v>
      </c>
      <c r="AB92" s="475">
        <f t="shared" si="15"/>
        <v>17</v>
      </c>
      <c r="AC92" s="475">
        <f t="shared" si="15"/>
        <v>188</v>
      </c>
      <c r="AD92" s="475">
        <f t="shared" si="15"/>
        <v>14</v>
      </c>
      <c r="AE92" s="475">
        <f t="shared" si="15"/>
        <v>61.2</v>
      </c>
      <c r="AF92" s="475">
        <f t="shared" si="15"/>
        <v>11</v>
      </c>
      <c r="AG92" s="475">
        <f t="shared" si="15"/>
        <v>0</v>
      </c>
      <c r="AH92" s="475">
        <f t="shared" si="15"/>
        <v>6</v>
      </c>
      <c r="AI92" s="475">
        <f t="shared" si="15"/>
        <v>35</v>
      </c>
      <c r="AJ92" s="475">
        <f t="shared" si="15"/>
        <v>8</v>
      </c>
      <c r="AK92" s="475">
        <f t="shared" si="15"/>
        <v>129.6</v>
      </c>
      <c r="AL92" s="475">
        <f t="shared" si="15"/>
        <v>15</v>
      </c>
      <c r="AM92" s="475">
        <f t="shared" si="15"/>
        <v>30</v>
      </c>
      <c r="AN92" s="475">
        <f t="shared" si="15"/>
        <v>11</v>
      </c>
      <c r="AO92" s="475">
        <f t="shared" si="15"/>
        <v>383211</v>
      </c>
      <c r="AP92" s="475">
        <f t="shared" si="15"/>
        <v>19</v>
      </c>
      <c r="AQ92" s="475">
        <f t="shared" si="15"/>
        <v>296952</v>
      </c>
      <c r="AR92" s="475">
        <f t="shared" si="15"/>
        <v>14</v>
      </c>
      <c r="AS92" s="475">
        <f t="shared" si="15"/>
        <v>42420</v>
      </c>
      <c r="AT92" s="475">
        <f t="shared" si="15"/>
        <v>3</v>
      </c>
      <c r="AU92" s="475">
        <f t="shared" si="15"/>
        <v>42505</v>
      </c>
      <c r="AV92" s="475">
        <f t="shared" si="15"/>
        <v>4</v>
      </c>
      <c r="AW92" s="475">
        <f t="shared" si="15"/>
        <v>6</v>
      </c>
      <c r="AX92" s="8"/>
      <c r="AY92" s="217" t="s">
        <v>89</v>
      </c>
      <c r="AZ92" s="501">
        <v>5</v>
      </c>
      <c r="BA92" s="501">
        <v>1.3333333333333333</v>
      </c>
      <c r="BB92" s="501">
        <v>4.666666666666667</v>
      </c>
      <c r="BC92" s="501">
        <v>1.4444444444444444</v>
      </c>
      <c r="BD92" s="501">
        <v>1.8181818181818181</v>
      </c>
      <c r="BE92" s="334">
        <v>0.6888888888888889</v>
      </c>
      <c r="BF92" s="8">
        <v>1</v>
      </c>
      <c r="BG92" s="475">
        <f>AVERAGE(BG80:BG91)</f>
        <v>40.832727272727276</v>
      </c>
      <c r="BH92" s="334">
        <v>753.3166666666666</v>
      </c>
      <c r="BI92" s="334">
        <v>9.481083333333332</v>
      </c>
      <c r="BJ92" s="334">
        <v>9.6495</v>
      </c>
      <c r="BK92" s="334">
        <v>9.359333333333334</v>
      </c>
      <c r="BL92" s="334">
        <v>474.90333333333336</v>
      </c>
      <c r="BM92" s="334">
        <v>3.774519444383753</v>
      </c>
      <c r="BN92" s="334">
        <v>0.3112040498771429</v>
      </c>
      <c r="BO92" s="501">
        <v>8</v>
      </c>
    </row>
    <row r="93" spans="1:68" s="188" customFormat="1" ht="12.75">
      <c r="A93" s="468"/>
      <c r="B93" s="188" t="s">
        <v>91</v>
      </c>
      <c r="C93" s="207" t="s">
        <v>138</v>
      </c>
      <c r="D93" s="11" t="s">
        <v>81</v>
      </c>
      <c r="E93" s="469">
        <v>43054</v>
      </c>
      <c r="F93" s="469">
        <v>43067</v>
      </c>
      <c r="G93" s="470">
        <v>42836</v>
      </c>
      <c r="H93" s="470">
        <v>42841</v>
      </c>
      <c r="I93" s="469">
        <v>42882</v>
      </c>
      <c r="J93" s="392">
        <v>193</v>
      </c>
      <c r="K93" s="392">
        <v>13.89</v>
      </c>
      <c r="L93" s="293">
        <v>54.01</v>
      </c>
      <c r="M93" s="392">
        <v>5</v>
      </c>
      <c r="N93" s="482">
        <v>83</v>
      </c>
      <c r="O93" s="392">
        <v>3</v>
      </c>
      <c r="P93" s="293">
        <v>27.67</v>
      </c>
      <c r="Q93" s="392">
        <v>35.6</v>
      </c>
      <c r="R93" s="392">
        <v>43.8</v>
      </c>
      <c r="S93" s="392">
        <v>1</v>
      </c>
      <c r="T93" s="392">
        <v>1</v>
      </c>
      <c r="U93" s="392">
        <v>9.6</v>
      </c>
      <c r="V93" s="482">
        <v>19.6</v>
      </c>
      <c r="W93" s="482">
        <v>2</v>
      </c>
      <c r="X93" s="392">
        <v>1.99</v>
      </c>
      <c r="Y93" s="207" t="s">
        <v>139</v>
      </c>
      <c r="Z93" s="11" t="s">
        <v>81</v>
      </c>
      <c r="AA93" s="482">
        <v>1</v>
      </c>
      <c r="AB93" s="392">
        <v>2</v>
      </c>
      <c r="AC93" s="392">
        <v>14</v>
      </c>
      <c r="AD93" s="392">
        <v>2</v>
      </c>
      <c r="AE93" s="392"/>
      <c r="AF93" s="392"/>
      <c r="AG93" s="392">
        <v>0</v>
      </c>
      <c r="AH93" s="392">
        <v>1</v>
      </c>
      <c r="AI93" s="11"/>
      <c r="AJ93" s="11"/>
      <c r="AK93" s="392">
        <v>20</v>
      </c>
      <c r="AL93" s="392">
        <v>2</v>
      </c>
      <c r="AM93" s="392">
        <v>0</v>
      </c>
      <c r="AN93" s="392">
        <v>1</v>
      </c>
      <c r="AO93" s="494"/>
      <c r="AP93" s="392"/>
      <c r="AQ93" s="392"/>
      <c r="AR93" s="392"/>
      <c r="AS93" s="392"/>
      <c r="AT93" s="392"/>
      <c r="AU93" s="497"/>
      <c r="AV93" s="494"/>
      <c r="AW93" s="392">
        <v>1</v>
      </c>
      <c r="AX93" s="207" t="s">
        <v>139</v>
      </c>
      <c r="AY93" s="11" t="s">
        <v>81</v>
      </c>
      <c r="AZ93" s="392">
        <v>5</v>
      </c>
      <c r="BA93" s="392">
        <v>1</v>
      </c>
      <c r="BB93" s="392">
        <v>5</v>
      </c>
      <c r="BC93" s="392">
        <v>3</v>
      </c>
      <c r="BD93" s="392">
        <v>1</v>
      </c>
      <c r="BE93" s="392">
        <v>0</v>
      </c>
      <c r="BF93" s="392">
        <v>1</v>
      </c>
      <c r="BG93" s="392">
        <v>43.8</v>
      </c>
      <c r="BH93" s="392"/>
      <c r="BI93" s="392">
        <v>8.3</v>
      </c>
      <c r="BJ93" s="392">
        <v>8.41</v>
      </c>
      <c r="BK93" s="392">
        <v>8.42</v>
      </c>
      <c r="BL93" s="392">
        <v>418.83</v>
      </c>
      <c r="BM93" s="392">
        <v>9.28</v>
      </c>
      <c r="BO93" s="399">
        <v>2</v>
      </c>
      <c r="BP93" s="422"/>
    </row>
    <row r="94" spans="1:68" s="188" customFormat="1" ht="12.75">
      <c r="A94" s="468"/>
      <c r="B94" s="188" t="s">
        <v>91</v>
      </c>
      <c r="C94" s="207"/>
      <c r="D94" s="11" t="s">
        <v>79</v>
      </c>
      <c r="E94" s="471">
        <v>43050</v>
      </c>
      <c r="F94" s="472">
        <v>43060</v>
      </c>
      <c r="G94" s="472">
        <v>42841</v>
      </c>
      <c r="H94" s="472">
        <v>42843</v>
      </c>
      <c r="I94" s="472">
        <v>42883</v>
      </c>
      <c r="J94" s="392">
        <v>198</v>
      </c>
      <c r="K94" s="483">
        <v>16.86</v>
      </c>
      <c r="L94" s="483">
        <v>81.47</v>
      </c>
      <c r="M94" s="427">
        <v>5</v>
      </c>
      <c r="N94" s="392">
        <v>93</v>
      </c>
      <c r="O94" s="484">
        <v>3</v>
      </c>
      <c r="P94" s="392">
        <v>35.34</v>
      </c>
      <c r="Q94" s="427">
        <v>42.7</v>
      </c>
      <c r="R94" s="427">
        <v>38.8</v>
      </c>
      <c r="S94" s="427">
        <v>1</v>
      </c>
      <c r="T94" s="427">
        <v>3</v>
      </c>
      <c r="U94" s="427">
        <v>9.1</v>
      </c>
      <c r="V94" s="483">
        <v>19.1</v>
      </c>
      <c r="W94" s="427">
        <v>1.7</v>
      </c>
      <c r="X94" s="427">
        <v>1.84</v>
      </c>
      <c r="Y94" s="207"/>
      <c r="Z94" s="11" t="s">
        <v>79</v>
      </c>
      <c r="AA94" s="427"/>
      <c r="AB94" s="427">
        <v>1</v>
      </c>
      <c r="AC94" s="427">
        <v>10</v>
      </c>
      <c r="AD94" s="427">
        <v>2</v>
      </c>
      <c r="AE94" s="427"/>
      <c r="AF94" s="427">
        <v>2</v>
      </c>
      <c r="AG94" s="427"/>
      <c r="AH94" s="427"/>
      <c r="AI94" s="427"/>
      <c r="AJ94" s="427"/>
      <c r="AK94" s="427">
        <v>30</v>
      </c>
      <c r="AL94" s="427">
        <v>2</v>
      </c>
      <c r="AM94" s="427"/>
      <c r="AN94" s="427"/>
      <c r="AO94" s="427"/>
      <c r="AP94" s="427"/>
      <c r="AQ94" s="207"/>
      <c r="AR94" s="207"/>
      <c r="AS94" s="207"/>
      <c r="AT94" s="207"/>
      <c r="AU94" s="208"/>
      <c r="AV94" s="207"/>
      <c r="AW94" s="207"/>
      <c r="AX94" s="207"/>
      <c r="AY94" s="11" t="s">
        <v>79</v>
      </c>
      <c r="AZ94" s="427">
        <v>5</v>
      </c>
      <c r="BA94" s="427">
        <v>1</v>
      </c>
      <c r="BB94" s="427">
        <v>5</v>
      </c>
      <c r="BC94" s="427">
        <v>3</v>
      </c>
      <c r="BD94" s="427">
        <v>2</v>
      </c>
      <c r="BE94" s="482">
        <v>4.4</v>
      </c>
      <c r="BF94" s="427">
        <v>1</v>
      </c>
      <c r="BG94" s="427">
        <v>38.8</v>
      </c>
      <c r="BH94" s="392">
        <v>800</v>
      </c>
      <c r="BI94" s="392">
        <v>11.1</v>
      </c>
      <c r="BJ94" s="392">
        <v>11.5</v>
      </c>
      <c r="BK94" s="392">
        <v>12.45</v>
      </c>
      <c r="BL94" s="392">
        <v>584.17</v>
      </c>
      <c r="BM94" s="392">
        <v>5.64</v>
      </c>
      <c r="BO94" s="509">
        <v>5</v>
      </c>
      <c r="BP94" s="422"/>
    </row>
    <row r="95" spans="1:68" s="188" customFormat="1" ht="12.75">
      <c r="A95" s="468"/>
      <c r="B95" s="188" t="s">
        <v>91</v>
      </c>
      <c r="C95" s="207"/>
      <c r="D95" s="460" t="s">
        <v>119</v>
      </c>
      <c r="E95" s="473">
        <v>43075</v>
      </c>
      <c r="F95" s="473">
        <v>43084</v>
      </c>
      <c r="G95" s="473">
        <v>42847</v>
      </c>
      <c r="H95" s="473">
        <v>42850</v>
      </c>
      <c r="I95" s="473">
        <v>42892</v>
      </c>
      <c r="J95" s="293">
        <v>182</v>
      </c>
      <c r="K95" s="293">
        <v>17</v>
      </c>
      <c r="L95" s="427">
        <v>57.7</v>
      </c>
      <c r="M95" s="427">
        <v>5</v>
      </c>
      <c r="N95" s="293">
        <v>75</v>
      </c>
      <c r="O95" s="427">
        <v>2</v>
      </c>
      <c r="P95" s="293">
        <v>28.7</v>
      </c>
      <c r="Q95" s="293">
        <v>38</v>
      </c>
      <c r="R95" s="293">
        <v>41.4</v>
      </c>
      <c r="S95" s="427">
        <v>1</v>
      </c>
      <c r="T95" s="427">
        <v>2</v>
      </c>
      <c r="U95" s="482">
        <v>7.02</v>
      </c>
      <c r="V95" s="293">
        <v>15.2</v>
      </c>
      <c r="W95" s="293">
        <v>0.67</v>
      </c>
      <c r="X95" s="207">
        <v>1.69</v>
      </c>
      <c r="Y95" s="207"/>
      <c r="Z95" s="460" t="s">
        <v>119</v>
      </c>
      <c r="AA95" s="427"/>
      <c r="AB95" s="293">
        <v>3</v>
      </c>
      <c r="AC95" s="427"/>
      <c r="AD95" s="293">
        <v>2</v>
      </c>
      <c r="AE95" s="427"/>
      <c r="AF95" s="427">
        <v>4</v>
      </c>
      <c r="AG95" s="493"/>
      <c r="AH95" s="494"/>
      <c r="AI95" s="494"/>
      <c r="AJ95" s="494"/>
      <c r="AK95" s="494"/>
      <c r="AL95" s="494"/>
      <c r="AM95" s="493"/>
      <c r="AN95" s="293">
        <v>1</v>
      </c>
      <c r="AO95" s="427"/>
      <c r="AP95" s="392">
        <v>1</v>
      </c>
      <c r="AQ95" s="427"/>
      <c r="AR95" s="392">
        <v>1</v>
      </c>
      <c r="AS95" s="427"/>
      <c r="AT95" s="392">
        <v>1</v>
      </c>
      <c r="AU95" s="472"/>
      <c r="AV95" s="392">
        <v>1</v>
      </c>
      <c r="AW95" s="11">
        <v>0</v>
      </c>
      <c r="AX95" s="207"/>
      <c r="AY95" s="460" t="s">
        <v>119</v>
      </c>
      <c r="AZ95" s="293">
        <v>5</v>
      </c>
      <c r="BA95" s="293">
        <v>1</v>
      </c>
      <c r="BB95" s="293">
        <v>5</v>
      </c>
      <c r="BC95" s="427">
        <v>1</v>
      </c>
      <c r="BD95" s="293">
        <v>1</v>
      </c>
      <c r="BE95" s="293">
        <v>0</v>
      </c>
      <c r="BF95" s="427">
        <v>1</v>
      </c>
      <c r="BG95" s="293">
        <v>41.4</v>
      </c>
      <c r="BH95" s="427"/>
      <c r="BI95" s="427">
        <v>8.9</v>
      </c>
      <c r="BJ95" s="427">
        <v>8.47</v>
      </c>
      <c r="BK95" s="427">
        <v>9.54</v>
      </c>
      <c r="BL95" s="293">
        <v>448.5</v>
      </c>
      <c r="BM95" s="293">
        <v>-2.5</v>
      </c>
      <c r="BO95" s="509">
        <v>9</v>
      </c>
      <c r="BP95" s="422"/>
    </row>
    <row r="96" spans="1:68" s="188" customFormat="1" ht="12.75">
      <c r="A96" s="468"/>
      <c r="B96" s="188" t="s">
        <v>91</v>
      </c>
      <c r="C96" s="207"/>
      <c r="D96" s="460" t="s">
        <v>120</v>
      </c>
      <c r="E96" s="472">
        <v>43051</v>
      </c>
      <c r="F96" s="472">
        <v>43060</v>
      </c>
      <c r="G96" s="472">
        <v>42842</v>
      </c>
      <c r="H96" s="472">
        <v>42844</v>
      </c>
      <c r="I96" s="472">
        <v>42885</v>
      </c>
      <c r="J96" s="427">
        <v>199</v>
      </c>
      <c r="K96" s="392">
        <v>18.7</v>
      </c>
      <c r="L96" s="427">
        <v>61.27</v>
      </c>
      <c r="M96" s="392">
        <v>5</v>
      </c>
      <c r="N96" s="392">
        <v>86</v>
      </c>
      <c r="O96" s="392">
        <v>2</v>
      </c>
      <c r="P96" s="392">
        <v>32</v>
      </c>
      <c r="Q96" s="392">
        <v>39.7</v>
      </c>
      <c r="R96" s="427">
        <v>45</v>
      </c>
      <c r="S96" s="392">
        <v>1</v>
      </c>
      <c r="T96" s="392">
        <v>1</v>
      </c>
      <c r="U96" s="392">
        <v>7.66</v>
      </c>
      <c r="V96" s="392">
        <v>16.4</v>
      </c>
      <c r="W96" s="392">
        <v>1.6</v>
      </c>
      <c r="X96" s="392">
        <v>1.711</v>
      </c>
      <c r="Y96" s="207"/>
      <c r="Z96" s="460" t="s">
        <v>120</v>
      </c>
      <c r="AA96" s="427">
        <v>0.01</v>
      </c>
      <c r="AB96" s="427">
        <v>2</v>
      </c>
      <c r="AC96" s="427">
        <v>0</v>
      </c>
      <c r="AD96" s="427"/>
      <c r="AE96" s="427">
        <v>8</v>
      </c>
      <c r="AF96" s="472">
        <v>42769</v>
      </c>
      <c r="AG96" s="427">
        <v>0</v>
      </c>
      <c r="AH96" s="427"/>
      <c r="AI96" s="427">
        <v>0</v>
      </c>
      <c r="AJ96" s="427"/>
      <c r="AK96" s="427">
        <v>0</v>
      </c>
      <c r="AL96" s="427"/>
      <c r="AM96" s="427">
        <v>0</v>
      </c>
      <c r="AN96" s="427"/>
      <c r="AO96" s="207"/>
      <c r="AP96" s="207"/>
      <c r="AQ96" s="207"/>
      <c r="AR96" s="207"/>
      <c r="AS96" s="207"/>
      <c r="AT96" s="207"/>
      <c r="AU96" s="208"/>
      <c r="AV96" s="207"/>
      <c r="AW96" s="207"/>
      <c r="AX96" s="207"/>
      <c r="AY96" s="460" t="s">
        <v>120</v>
      </c>
      <c r="AZ96" s="427">
        <v>5</v>
      </c>
      <c r="BA96" s="427">
        <v>1</v>
      </c>
      <c r="BB96" s="427">
        <v>5</v>
      </c>
      <c r="BC96" s="392">
        <v>1</v>
      </c>
      <c r="BD96" s="427">
        <v>1</v>
      </c>
      <c r="BE96" s="427">
        <v>0</v>
      </c>
      <c r="BF96" s="392">
        <v>1</v>
      </c>
      <c r="BG96" s="427">
        <v>45</v>
      </c>
      <c r="BH96" s="427">
        <v>810</v>
      </c>
      <c r="BI96" s="427">
        <v>11.1</v>
      </c>
      <c r="BJ96" s="427">
        <v>11.43</v>
      </c>
      <c r="BK96" s="427">
        <v>11.32</v>
      </c>
      <c r="BL96" s="427">
        <v>564.4</v>
      </c>
      <c r="BM96" s="427">
        <v>-4.66</v>
      </c>
      <c r="BO96" s="510">
        <v>11</v>
      </c>
      <c r="BP96" s="422"/>
    </row>
    <row r="97" spans="1:68" s="188" customFormat="1" ht="12.75">
      <c r="A97" s="468"/>
      <c r="B97" s="188" t="s">
        <v>91</v>
      </c>
      <c r="C97" s="207"/>
      <c r="D97" s="11" t="s">
        <v>84</v>
      </c>
      <c r="E97" s="472">
        <v>43051</v>
      </c>
      <c r="F97" s="472">
        <v>43058</v>
      </c>
      <c r="G97" s="472">
        <v>42832</v>
      </c>
      <c r="H97" s="472">
        <v>42834</v>
      </c>
      <c r="I97" s="472">
        <v>42882</v>
      </c>
      <c r="J97" s="427">
        <v>196</v>
      </c>
      <c r="K97" s="392">
        <v>16.25</v>
      </c>
      <c r="L97" s="392">
        <v>57.5</v>
      </c>
      <c r="M97" s="427">
        <v>1</v>
      </c>
      <c r="N97" s="427">
        <v>86.2</v>
      </c>
      <c r="O97" s="427">
        <v>1</v>
      </c>
      <c r="P97" s="392">
        <v>33.9</v>
      </c>
      <c r="Q97" s="392">
        <v>34.2</v>
      </c>
      <c r="R97" s="392">
        <v>46.8</v>
      </c>
      <c r="S97" s="427">
        <v>3</v>
      </c>
      <c r="T97" s="427">
        <v>3</v>
      </c>
      <c r="U97" s="392">
        <v>8.15</v>
      </c>
      <c r="V97" s="392">
        <v>18.2</v>
      </c>
      <c r="W97" s="392">
        <v>2.5</v>
      </c>
      <c r="X97" s="392">
        <v>2.09</v>
      </c>
      <c r="Y97" s="207"/>
      <c r="Z97" s="11" t="s">
        <v>84</v>
      </c>
      <c r="AA97" s="427">
        <v>0</v>
      </c>
      <c r="AB97" s="427">
        <v>0</v>
      </c>
      <c r="AC97" s="427">
        <v>1.8</v>
      </c>
      <c r="AD97" s="427">
        <v>2</v>
      </c>
      <c r="AE97" s="427">
        <v>0</v>
      </c>
      <c r="AF97" s="427">
        <v>0</v>
      </c>
      <c r="AG97" s="427">
        <v>0</v>
      </c>
      <c r="AH97" s="427">
        <v>0</v>
      </c>
      <c r="AI97" s="494"/>
      <c r="AJ97" s="494"/>
      <c r="AK97" s="427">
        <v>0</v>
      </c>
      <c r="AL97" s="427">
        <v>0</v>
      </c>
      <c r="AM97" s="427">
        <v>0</v>
      </c>
      <c r="AN97" s="427">
        <v>1</v>
      </c>
      <c r="AO97" s="472">
        <v>42755</v>
      </c>
      <c r="AP97" s="427">
        <v>2</v>
      </c>
      <c r="AQ97" s="472">
        <v>42791</v>
      </c>
      <c r="AR97" s="427">
        <v>2</v>
      </c>
      <c r="AS97" s="472">
        <v>42845</v>
      </c>
      <c r="AT97" s="427">
        <v>1</v>
      </c>
      <c r="AU97" s="472">
        <v>42875</v>
      </c>
      <c r="AV97" s="427">
        <v>1</v>
      </c>
      <c r="AW97" s="427">
        <v>1</v>
      </c>
      <c r="AX97" s="207"/>
      <c r="AY97" s="11" t="s">
        <v>84</v>
      </c>
      <c r="AZ97" s="427">
        <v>5</v>
      </c>
      <c r="BA97" s="427">
        <v>1</v>
      </c>
      <c r="BB97" s="427">
        <v>5</v>
      </c>
      <c r="BC97" s="427">
        <v>3</v>
      </c>
      <c r="BD97" s="427">
        <v>1</v>
      </c>
      <c r="BE97" s="427">
        <v>0</v>
      </c>
      <c r="BF97" s="427">
        <v>5</v>
      </c>
      <c r="BG97" s="392">
        <v>46.8</v>
      </c>
      <c r="BH97" s="427"/>
      <c r="BI97" s="392">
        <v>11.65</v>
      </c>
      <c r="BJ97" s="392">
        <v>11.2</v>
      </c>
      <c r="BK97" s="392">
        <v>11.3</v>
      </c>
      <c r="BL97" s="392">
        <v>569.2</v>
      </c>
      <c r="BM97" s="392">
        <v>1.88</v>
      </c>
      <c r="BO97" s="510">
        <v>4</v>
      </c>
      <c r="BP97" s="422"/>
    </row>
    <row r="98" spans="1:68" s="188" customFormat="1" ht="12.75">
      <c r="A98" s="468"/>
      <c r="B98" s="188" t="s">
        <v>91</v>
      </c>
      <c r="C98" s="207"/>
      <c r="D98" s="11" t="s">
        <v>78</v>
      </c>
      <c r="E98" s="469">
        <v>43051</v>
      </c>
      <c r="F98" s="469">
        <v>43059</v>
      </c>
      <c r="G98" s="469">
        <v>42838</v>
      </c>
      <c r="H98" s="469">
        <v>42841</v>
      </c>
      <c r="I98" s="469">
        <v>42883</v>
      </c>
      <c r="J98" s="392">
        <v>197</v>
      </c>
      <c r="K98" s="392">
        <v>15.8</v>
      </c>
      <c r="L98" s="392">
        <v>51</v>
      </c>
      <c r="M98" s="392">
        <v>5</v>
      </c>
      <c r="N98" s="392">
        <v>85</v>
      </c>
      <c r="O98" s="392">
        <v>3</v>
      </c>
      <c r="P98" s="392">
        <v>27.2</v>
      </c>
      <c r="Q98" s="392">
        <v>41.4</v>
      </c>
      <c r="R98" s="392">
        <v>42.7</v>
      </c>
      <c r="S98" s="392">
        <v>1</v>
      </c>
      <c r="T98" s="392">
        <v>3</v>
      </c>
      <c r="U98" s="392">
        <v>8.1</v>
      </c>
      <c r="V98" s="392">
        <v>17.4</v>
      </c>
      <c r="W98" s="392">
        <v>1.5</v>
      </c>
      <c r="X98" s="392">
        <v>1.7</v>
      </c>
      <c r="Y98" s="207"/>
      <c r="Z98" s="11" t="s">
        <v>78</v>
      </c>
      <c r="AA98" s="392">
        <v>1</v>
      </c>
      <c r="AB98" s="392">
        <v>2</v>
      </c>
      <c r="AC98" s="392"/>
      <c r="AD98" s="392">
        <v>3</v>
      </c>
      <c r="AE98" s="392"/>
      <c r="AF98" s="392"/>
      <c r="AG98" s="392"/>
      <c r="AH98" s="392"/>
      <c r="AI98" s="392"/>
      <c r="AJ98" s="494"/>
      <c r="AK98" s="494"/>
      <c r="AL98" s="494"/>
      <c r="AM98" s="392"/>
      <c r="AN98" s="392">
        <v>1</v>
      </c>
      <c r="AO98" s="392"/>
      <c r="AP98" s="392">
        <v>1</v>
      </c>
      <c r="AQ98" s="392"/>
      <c r="AR98" s="392">
        <v>1</v>
      </c>
      <c r="AS98" s="392"/>
      <c r="AT98" s="392">
        <v>1</v>
      </c>
      <c r="AU98" s="469"/>
      <c r="AV98" s="392">
        <v>1</v>
      </c>
      <c r="AW98" s="392">
        <v>1</v>
      </c>
      <c r="AX98" s="207"/>
      <c r="AY98" s="11" t="s">
        <v>78</v>
      </c>
      <c r="AZ98" s="392">
        <v>5</v>
      </c>
      <c r="BA98" s="392">
        <v>1</v>
      </c>
      <c r="BB98" s="392">
        <v>5</v>
      </c>
      <c r="BC98" s="392">
        <v>3</v>
      </c>
      <c r="BD98" s="392">
        <v>1</v>
      </c>
      <c r="BE98" s="392">
        <v>2</v>
      </c>
      <c r="BF98" s="392">
        <v>1</v>
      </c>
      <c r="BG98" s="392">
        <v>42.7</v>
      </c>
      <c r="BH98" s="392">
        <v>776</v>
      </c>
      <c r="BI98" s="392">
        <v>10.12</v>
      </c>
      <c r="BJ98" s="392">
        <v>10.47</v>
      </c>
      <c r="BK98" s="392">
        <v>10.97</v>
      </c>
      <c r="BL98" s="392">
        <v>469</v>
      </c>
      <c r="BM98" s="392">
        <v>7.9</v>
      </c>
      <c r="BO98" s="509">
        <v>2</v>
      </c>
      <c r="BP98" s="422"/>
    </row>
    <row r="99" spans="1:68" s="188" customFormat="1" ht="12.75">
      <c r="A99" s="468"/>
      <c r="B99" s="188" t="s">
        <v>91</v>
      </c>
      <c r="C99" s="207"/>
      <c r="D99" s="424" t="s">
        <v>98</v>
      </c>
      <c r="E99" s="471">
        <v>43054</v>
      </c>
      <c r="F99" s="471">
        <v>43065</v>
      </c>
      <c r="G99" s="472">
        <v>42842</v>
      </c>
      <c r="H99" s="472">
        <v>42844</v>
      </c>
      <c r="I99" s="472">
        <v>42885</v>
      </c>
      <c r="J99" s="392">
        <v>196</v>
      </c>
      <c r="K99" s="427">
        <v>17.95</v>
      </c>
      <c r="L99" s="427">
        <v>92.18</v>
      </c>
      <c r="M99" s="427">
        <v>1</v>
      </c>
      <c r="N99" s="392">
        <v>77.3</v>
      </c>
      <c r="O99" s="392">
        <v>3</v>
      </c>
      <c r="P99" s="392">
        <v>35.29</v>
      </c>
      <c r="Q99" s="392">
        <v>35.6</v>
      </c>
      <c r="R99" s="392">
        <v>42.8</v>
      </c>
      <c r="S99" s="392">
        <v>3</v>
      </c>
      <c r="T99" s="392">
        <v>5</v>
      </c>
      <c r="U99" s="392">
        <v>8.38</v>
      </c>
      <c r="V99" s="392">
        <v>18.53</v>
      </c>
      <c r="W99" s="392">
        <v>2.36</v>
      </c>
      <c r="X99" s="392">
        <v>1.97</v>
      </c>
      <c r="Y99" s="207"/>
      <c r="Z99" s="424" t="s">
        <v>98</v>
      </c>
      <c r="AA99" s="392">
        <v>0</v>
      </c>
      <c r="AB99" s="392">
        <v>0</v>
      </c>
      <c r="AC99" s="392">
        <v>30</v>
      </c>
      <c r="AD99" s="392">
        <v>2</v>
      </c>
      <c r="AE99" s="392">
        <v>15</v>
      </c>
      <c r="AF99" s="392">
        <v>1</v>
      </c>
      <c r="AG99" s="482"/>
      <c r="AH99" s="482"/>
      <c r="AI99" s="482"/>
      <c r="AJ99" s="482"/>
      <c r="AK99" s="482"/>
      <c r="AL99" s="482"/>
      <c r="AM99" s="482"/>
      <c r="AN99" s="482"/>
      <c r="AO99" s="499"/>
      <c r="AP99" s="482"/>
      <c r="AQ99" s="472">
        <v>42805</v>
      </c>
      <c r="AR99" s="427">
        <v>2</v>
      </c>
      <c r="AS99" s="207"/>
      <c r="AT99" s="207"/>
      <c r="AU99" s="498"/>
      <c r="AV99" s="207"/>
      <c r="AW99" s="11"/>
      <c r="AX99" s="207"/>
      <c r="AY99" s="424" t="s">
        <v>98</v>
      </c>
      <c r="AZ99" s="392">
        <v>5</v>
      </c>
      <c r="BA99" s="392">
        <v>1</v>
      </c>
      <c r="BB99" s="392">
        <v>5</v>
      </c>
      <c r="BC99" s="392">
        <v>1</v>
      </c>
      <c r="BD99" s="392">
        <v>3</v>
      </c>
      <c r="BE99" s="392">
        <v>0</v>
      </c>
      <c r="BF99" s="392">
        <v>1</v>
      </c>
      <c r="BG99" s="392">
        <v>42.8</v>
      </c>
      <c r="BH99" s="392"/>
      <c r="BI99" s="392">
        <v>10.3</v>
      </c>
      <c r="BJ99" s="392">
        <v>11.4</v>
      </c>
      <c r="BK99" s="392">
        <v>10.2</v>
      </c>
      <c r="BL99" s="392">
        <v>531.67</v>
      </c>
      <c r="BM99" s="392">
        <v>8.5</v>
      </c>
      <c r="BO99" s="509">
        <v>4</v>
      </c>
      <c r="BP99" s="422"/>
    </row>
    <row r="100" spans="1:68" s="188" customFormat="1" ht="12.75">
      <c r="A100" s="468"/>
      <c r="B100" s="188" t="s">
        <v>91</v>
      </c>
      <c r="C100" s="207"/>
      <c r="D100" s="11" t="s">
        <v>121</v>
      </c>
      <c r="E100" s="474">
        <v>43050</v>
      </c>
      <c r="F100" s="474">
        <v>43059</v>
      </c>
      <c r="G100" s="474">
        <v>42842</v>
      </c>
      <c r="H100" s="474">
        <v>42845</v>
      </c>
      <c r="I100" s="474">
        <v>42890</v>
      </c>
      <c r="J100" s="485">
        <v>205</v>
      </c>
      <c r="K100" s="485">
        <v>17.8</v>
      </c>
      <c r="L100" s="485">
        <v>68.2</v>
      </c>
      <c r="M100" s="482">
        <v>3</v>
      </c>
      <c r="N100" s="482">
        <v>77.6</v>
      </c>
      <c r="O100" s="482">
        <v>3</v>
      </c>
      <c r="P100" s="482">
        <v>29</v>
      </c>
      <c r="Q100" s="482">
        <v>38.8</v>
      </c>
      <c r="R100" s="482">
        <v>42.9</v>
      </c>
      <c r="S100" s="482">
        <v>1</v>
      </c>
      <c r="T100" s="482">
        <v>3</v>
      </c>
      <c r="U100" s="482">
        <v>7.5</v>
      </c>
      <c r="V100" s="482">
        <v>14.7</v>
      </c>
      <c r="W100" s="482">
        <v>1.5</v>
      </c>
      <c r="X100" s="482">
        <v>1.6</v>
      </c>
      <c r="Y100" s="207"/>
      <c r="Z100" s="11" t="s">
        <v>121</v>
      </c>
      <c r="AA100" s="482">
        <v>0</v>
      </c>
      <c r="AB100" s="482">
        <v>1</v>
      </c>
      <c r="AC100" s="482">
        <v>10</v>
      </c>
      <c r="AD100" s="482">
        <v>2</v>
      </c>
      <c r="AE100" s="482">
        <v>0</v>
      </c>
      <c r="AF100" s="482">
        <v>1</v>
      </c>
      <c r="AG100" s="482">
        <v>0</v>
      </c>
      <c r="AH100" s="482">
        <v>1</v>
      </c>
      <c r="AI100" s="482">
        <v>0</v>
      </c>
      <c r="AJ100" s="482">
        <v>1</v>
      </c>
      <c r="AK100" s="482">
        <v>0</v>
      </c>
      <c r="AL100" s="482">
        <v>1</v>
      </c>
      <c r="AM100" s="482">
        <v>0</v>
      </c>
      <c r="AN100" s="482">
        <v>1</v>
      </c>
      <c r="AO100" s="470">
        <v>43094</v>
      </c>
      <c r="AP100" s="482">
        <v>2</v>
      </c>
      <c r="AQ100" s="470">
        <v>42809</v>
      </c>
      <c r="AR100" s="482">
        <v>2</v>
      </c>
      <c r="AS100" s="482" t="s">
        <v>107</v>
      </c>
      <c r="AT100" s="482" t="s">
        <v>107</v>
      </c>
      <c r="AU100" s="470" t="s">
        <v>107</v>
      </c>
      <c r="AV100" s="482" t="s">
        <v>107</v>
      </c>
      <c r="AW100" s="482">
        <v>1</v>
      </c>
      <c r="AX100" s="207"/>
      <c r="AY100" s="11" t="s">
        <v>121</v>
      </c>
      <c r="AZ100" s="482">
        <v>5</v>
      </c>
      <c r="BA100" s="482">
        <v>1</v>
      </c>
      <c r="BB100" s="482">
        <v>5</v>
      </c>
      <c r="BC100" s="482">
        <v>5</v>
      </c>
      <c r="BD100" s="482">
        <v>1</v>
      </c>
      <c r="BE100" s="482" t="s">
        <v>107</v>
      </c>
      <c r="BF100" s="482" t="s">
        <v>122</v>
      </c>
      <c r="BG100" s="482">
        <v>42.9</v>
      </c>
      <c r="BH100" s="482" t="s">
        <v>107</v>
      </c>
      <c r="BI100" s="482">
        <v>9.79</v>
      </c>
      <c r="BJ100" s="482">
        <v>9.21</v>
      </c>
      <c r="BK100" s="482">
        <v>9.25</v>
      </c>
      <c r="BL100" s="482">
        <v>470.77</v>
      </c>
      <c r="BM100" s="482">
        <v>-22.61</v>
      </c>
      <c r="BO100" s="512">
        <v>13</v>
      </c>
      <c r="BP100" s="422"/>
    </row>
    <row r="101" spans="1:68" s="188" customFormat="1" ht="12.75">
      <c r="A101" s="468"/>
      <c r="B101" s="188" t="s">
        <v>91</v>
      </c>
      <c r="C101" s="207"/>
      <c r="D101" s="11" t="s">
        <v>76</v>
      </c>
      <c r="E101" s="472">
        <v>43052</v>
      </c>
      <c r="F101" s="472">
        <v>43068</v>
      </c>
      <c r="G101" s="469">
        <v>42841</v>
      </c>
      <c r="H101" s="469">
        <v>42843</v>
      </c>
      <c r="I101" s="472">
        <v>42886</v>
      </c>
      <c r="J101" s="427">
        <v>199</v>
      </c>
      <c r="K101" s="427">
        <v>21.8</v>
      </c>
      <c r="L101" s="427">
        <v>103.29</v>
      </c>
      <c r="M101" s="427">
        <v>5</v>
      </c>
      <c r="N101" s="427">
        <v>86</v>
      </c>
      <c r="O101" s="427">
        <v>2</v>
      </c>
      <c r="P101" s="427">
        <v>35.62</v>
      </c>
      <c r="Q101" s="483">
        <v>39.6</v>
      </c>
      <c r="R101" s="483">
        <v>39.3</v>
      </c>
      <c r="S101" s="427">
        <v>3</v>
      </c>
      <c r="T101" s="427">
        <v>3</v>
      </c>
      <c r="U101" s="427">
        <v>8.71</v>
      </c>
      <c r="V101" s="427">
        <v>18.47</v>
      </c>
      <c r="W101" s="427">
        <v>2.29</v>
      </c>
      <c r="X101" s="483">
        <v>1.63</v>
      </c>
      <c r="Y101" s="207"/>
      <c r="Z101" s="11" t="s">
        <v>76</v>
      </c>
      <c r="AA101" s="427">
        <v>0.2</v>
      </c>
      <c r="AB101" s="427">
        <v>2</v>
      </c>
      <c r="AC101" s="427"/>
      <c r="AD101" s="427">
        <v>1</v>
      </c>
      <c r="AE101" s="427"/>
      <c r="AF101" s="427">
        <v>2</v>
      </c>
      <c r="AG101" s="482"/>
      <c r="AH101" s="482"/>
      <c r="AI101" s="482"/>
      <c r="AJ101" s="482"/>
      <c r="AK101" s="427"/>
      <c r="AL101" s="427">
        <v>1</v>
      </c>
      <c r="AM101" s="392"/>
      <c r="AN101" s="392"/>
      <c r="AO101" s="499"/>
      <c r="AP101" s="293"/>
      <c r="AQ101" s="499"/>
      <c r="AR101" s="293"/>
      <c r="AS101" s="472">
        <v>42868</v>
      </c>
      <c r="AT101" s="427">
        <v>3</v>
      </c>
      <c r="AU101" s="208"/>
      <c r="AV101" s="207"/>
      <c r="AW101" s="207"/>
      <c r="AX101" s="207"/>
      <c r="AY101" s="11" t="s">
        <v>76</v>
      </c>
      <c r="AZ101" s="427">
        <v>5</v>
      </c>
      <c r="BA101" s="427">
        <v>1</v>
      </c>
      <c r="BB101" s="427">
        <v>5</v>
      </c>
      <c r="BC101" s="427">
        <v>1</v>
      </c>
      <c r="BD101" s="427">
        <v>2</v>
      </c>
      <c r="BE101" s="427">
        <v>1</v>
      </c>
      <c r="BF101" s="427">
        <v>3</v>
      </c>
      <c r="BG101" s="392">
        <v>39.3</v>
      </c>
      <c r="BH101" s="427"/>
      <c r="BI101" s="392">
        <v>10.95</v>
      </c>
      <c r="BJ101" s="392">
        <v>10.8</v>
      </c>
      <c r="BK101" s="392">
        <v>11.5</v>
      </c>
      <c r="BL101" s="392">
        <v>554.17</v>
      </c>
      <c r="BM101" s="392">
        <v>3.1</v>
      </c>
      <c r="BO101" s="509">
        <v>8</v>
      </c>
      <c r="BP101" s="422"/>
    </row>
    <row r="102" spans="1:68" s="188" customFormat="1" ht="12.75">
      <c r="A102" s="468"/>
      <c r="B102" s="188" t="s">
        <v>91</v>
      </c>
      <c r="C102" s="207"/>
      <c r="D102" s="11" t="s">
        <v>123</v>
      </c>
      <c r="E102" s="473">
        <v>43070</v>
      </c>
      <c r="F102" s="473">
        <v>43089</v>
      </c>
      <c r="G102" s="473">
        <v>42842</v>
      </c>
      <c r="H102" s="473">
        <v>42844</v>
      </c>
      <c r="I102" s="473">
        <v>42882</v>
      </c>
      <c r="J102" s="293">
        <v>178</v>
      </c>
      <c r="K102" s="293">
        <v>20.4</v>
      </c>
      <c r="L102" s="293">
        <v>84.8</v>
      </c>
      <c r="M102" s="293">
        <v>3</v>
      </c>
      <c r="N102" s="293">
        <v>75.8</v>
      </c>
      <c r="O102" s="293">
        <v>2</v>
      </c>
      <c r="P102" s="293">
        <v>33.1</v>
      </c>
      <c r="Q102" s="293">
        <v>39.2</v>
      </c>
      <c r="R102" s="293">
        <v>37.7</v>
      </c>
      <c r="S102" s="293">
        <v>3</v>
      </c>
      <c r="T102" s="293">
        <v>3</v>
      </c>
      <c r="U102" s="293">
        <v>7.9</v>
      </c>
      <c r="V102" s="293">
        <v>17.6</v>
      </c>
      <c r="W102" s="293">
        <v>0.9</v>
      </c>
      <c r="X102" s="293">
        <v>1.62</v>
      </c>
      <c r="Y102" s="207"/>
      <c r="Z102" s="11" t="s">
        <v>123</v>
      </c>
      <c r="AA102" s="392">
        <v>8</v>
      </c>
      <c r="AB102" s="392">
        <v>4</v>
      </c>
      <c r="AC102" s="392">
        <v>5</v>
      </c>
      <c r="AD102" s="392">
        <v>2</v>
      </c>
      <c r="AE102" s="392"/>
      <c r="AF102" s="392"/>
      <c r="AG102" s="392"/>
      <c r="AH102" s="392"/>
      <c r="AI102" s="392"/>
      <c r="AJ102" s="392"/>
      <c r="AK102" s="392">
        <v>80</v>
      </c>
      <c r="AL102" s="392">
        <v>2</v>
      </c>
      <c r="AM102" s="392">
        <v>0</v>
      </c>
      <c r="AN102" s="392">
        <v>1</v>
      </c>
      <c r="AO102" s="473">
        <v>42745</v>
      </c>
      <c r="AP102" s="293">
        <v>2</v>
      </c>
      <c r="AQ102" s="473">
        <v>42781</v>
      </c>
      <c r="AR102" s="293">
        <v>0</v>
      </c>
      <c r="AS102" s="482"/>
      <c r="AT102" s="482"/>
      <c r="AU102" s="482"/>
      <c r="AV102" s="482"/>
      <c r="AW102" s="293">
        <v>1</v>
      </c>
      <c r="AX102" s="207"/>
      <c r="AY102" s="11" t="s">
        <v>123</v>
      </c>
      <c r="AZ102" s="427">
        <v>5</v>
      </c>
      <c r="BA102" s="293">
        <v>1</v>
      </c>
      <c r="BB102" s="293">
        <v>5</v>
      </c>
      <c r="BC102" s="482"/>
      <c r="BD102" s="293">
        <v>2</v>
      </c>
      <c r="BE102" s="482"/>
      <c r="BF102" s="293" t="s">
        <v>140</v>
      </c>
      <c r="BG102" s="293">
        <v>37.7</v>
      </c>
      <c r="BH102" s="482"/>
      <c r="BI102" s="293">
        <v>9.66</v>
      </c>
      <c r="BJ102" s="293">
        <v>9.5</v>
      </c>
      <c r="BK102" s="293">
        <v>9.52</v>
      </c>
      <c r="BL102" s="293">
        <v>478</v>
      </c>
      <c r="BM102" s="293">
        <v>6.26</v>
      </c>
      <c r="BO102" s="399">
        <v>4</v>
      </c>
      <c r="BP102" s="422"/>
    </row>
    <row r="103" spans="1:68" s="188" customFormat="1" ht="12.75">
      <c r="A103" s="468"/>
      <c r="B103" s="188" t="s">
        <v>91</v>
      </c>
      <c r="C103" s="207"/>
      <c r="D103" s="424" t="s">
        <v>125</v>
      </c>
      <c r="E103" s="470">
        <v>43052</v>
      </c>
      <c r="F103" s="470">
        <v>43064</v>
      </c>
      <c r="G103" s="470">
        <v>42843</v>
      </c>
      <c r="H103" s="470">
        <v>42845</v>
      </c>
      <c r="I103" s="514">
        <v>42888</v>
      </c>
      <c r="J103" s="515">
        <v>201</v>
      </c>
      <c r="K103" s="482">
        <v>18.76</v>
      </c>
      <c r="L103" s="482">
        <v>61.49</v>
      </c>
      <c r="M103" s="482">
        <v>5</v>
      </c>
      <c r="N103" s="482">
        <v>88</v>
      </c>
      <c r="O103" s="482">
        <v>4</v>
      </c>
      <c r="P103" s="482">
        <v>32.1</v>
      </c>
      <c r="Q103" s="482">
        <v>41</v>
      </c>
      <c r="R103" s="482">
        <v>40.9</v>
      </c>
      <c r="S103" s="482">
        <v>5</v>
      </c>
      <c r="T103" s="482">
        <v>3</v>
      </c>
      <c r="U103" s="482">
        <v>3</v>
      </c>
      <c r="V103" s="482">
        <v>20.3</v>
      </c>
      <c r="W103" s="482">
        <v>2.2</v>
      </c>
      <c r="X103" s="482">
        <v>1.7</v>
      </c>
      <c r="Y103" s="207"/>
      <c r="Z103" s="424" t="s">
        <v>125</v>
      </c>
      <c r="AA103" s="482"/>
      <c r="AB103" s="482">
        <v>1</v>
      </c>
      <c r="AC103" s="342"/>
      <c r="AD103" s="482">
        <v>3</v>
      </c>
      <c r="AE103" s="482"/>
      <c r="AF103" s="482">
        <v>1</v>
      </c>
      <c r="AG103" s="482"/>
      <c r="AH103" s="482"/>
      <c r="AI103" s="482"/>
      <c r="AJ103" s="482"/>
      <c r="AK103" s="482"/>
      <c r="AL103" s="482">
        <v>1</v>
      </c>
      <c r="AM103" s="482"/>
      <c r="AN103" s="482"/>
      <c r="AO103" s="470">
        <v>43100</v>
      </c>
      <c r="AP103" s="482">
        <v>1</v>
      </c>
      <c r="AQ103" s="470">
        <v>42792</v>
      </c>
      <c r="AR103" s="482">
        <v>2</v>
      </c>
      <c r="AS103" s="218"/>
      <c r="AT103" s="218"/>
      <c r="AU103" s="218"/>
      <c r="AV103" s="218"/>
      <c r="AW103" s="218"/>
      <c r="AX103" s="207"/>
      <c r="AY103" s="424" t="s">
        <v>125</v>
      </c>
      <c r="AZ103" s="482">
        <v>5</v>
      </c>
      <c r="BA103" s="482">
        <v>1</v>
      </c>
      <c r="BB103" s="482">
        <v>5</v>
      </c>
      <c r="BC103" s="482">
        <v>3</v>
      </c>
      <c r="BD103" s="482">
        <v>1</v>
      </c>
      <c r="BE103" s="482"/>
      <c r="BF103" s="482">
        <v>3</v>
      </c>
      <c r="BG103" s="482">
        <v>40.9</v>
      </c>
      <c r="BH103" s="482"/>
      <c r="BI103" s="482">
        <v>10.26</v>
      </c>
      <c r="BJ103" s="482">
        <v>10.36</v>
      </c>
      <c r="BK103" s="482">
        <v>10.44</v>
      </c>
      <c r="BL103" s="482">
        <v>517.92</v>
      </c>
      <c r="BM103" s="482">
        <v>7</v>
      </c>
      <c r="BO103" s="512">
        <v>4</v>
      </c>
      <c r="BP103" s="422"/>
    </row>
    <row r="104" spans="1:68" s="188" customFormat="1" ht="12.75">
      <c r="A104" s="468"/>
      <c r="B104" s="188" t="s">
        <v>91</v>
      </c>
      <c r="C104" s="207"/>
      <c r="D104" s="217" t="s">
        <v>89</v>
      </c>
      <c r="E104" s="461" t="s">
        <v>68</v>
      </c>
      <c r="F104" s="461" t="s">
        <v>68</v>
      </c>
      <c r="G104" s="461" t="s">
        <v>68</v>
      </c>
      <c r="H104" s="461" t="s">
        <v>68</v>
      </c>
      <c r="I104" s="461" t="s">
        <v>68</v>
      </c>
      <c r="J104" s="475">
        <f aca="true" t="shared" si="16" ref="J104:L104">AVERAGE(J93:J103)</f>
        <v>194.9090909090909</v>
      </c>
      <c r="K104" s="475">
        <f t="shared" si="16"/>
        <v>17.746363636363636</v>
      </c>
      <c r="L104" s="475">
        <f t="shared" si="16"/>
        <v>70.26454545454546</v>
      </c>
      <c r="M104" s="475">
        <v>5</v>
      </c>
      <c r="N104" s="475">
        <f aca="true" t="shared" si="17" ref="N104:X104">AVERAGE(N93:N103)</f>
        <v>82.99090909090908</v>
      </c>
      <c r="O104" s="476">
        <v>3</v>
      </c>
      <c r="P104" s="475">
        <f t="shared" si="17"/>
        <v>31.810909090909092</v>
      </c>
      <c r="Q104" s="475">
        <f t="shared" si="17"/>
        <v>38.70909090909091</v>
      </c>
      <c r="R104" s="475">
        <f t="shared" si="17"/>
        <v>42.00909090909091</v>
      </c>
      <c r="S104" s="476">
        <f t="shared" si="17"/>
        <v>2.090909090909091</v>
      </c>
      <c r="T104" s="476">
        <f t="shared" si="17"/>
        <v>2.727272727272727</v>
      </c>
      <c r="U104" s="475">
        <f t="shared" si="17"/>
        <v>7.738181818181818</v>
      </c>
      <c r="V104" s="475">
        <f t="shared" si="17"/>
        <v>17.772727272727273</v>
      </c>
      <c r="W104" s="475">
        <f t="shared" si="17"/>
        <v>1.747272727272727</v>
      </c>
      <c r="X104" s="475">
        <f t="shared" si="17"/>
        <v>1.7764545454545455</v>
      </c>
      <c r="Y104" s="207"/>
      <c r="Z104" s="217" t="s">
        <v>89</v>
      </c>
      <c r="AA104" s="207"/>
      <c r="AB104" s="207"/>
      <c r="AC104" s="218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462"/>
      <c r="AP104" s="207"/>
      <c r="AQ104" s="462"/>
      <c r="AR104" s="207"/>
      <c r="AS104" s="207"/>
      <c r="AT104" s="207"/>
      <c r="AU104" s="290"/>
      <c r="AV104" s="218"/>
      <c r="AW104" s="207"/>
      <c r="AX104" s="207"/>
      <c r="AY104" s="217" t="s">
        <v>89</v>
      </c>
      <c r="AZ104" s="501"/>
      <c r="BA104" s="501"/>
      <c r="BB104" s="501"/>
      <c r="BC104" s="501"/>
      <c r="BD104" s="501"/>
      <c r="BE104" s="334"/>
      <c r="BF104" s="8"/>
      <c r="BG104" s="475">
        <f aca="true" t="shared" si="18" ref="BG104:BL104">AVERAGE(BG93:BG103)</f>
        <v>42.00909090909091</v>
      </c>
      <c r="BH104" s="475">
        <f t="shared" si="18"/>
        <v>795.3333333333334</v>
      </c>
      <c r="BI104" s="475"/>
      <c r="BJ104" s="475"/>
      <c r="BK104" s="475"/>
      <c r="BL104" s="475">
        <f t="shared" si="18"/>
        <v>509.69363636363636</v>
      </c>
      <c r="BM104" s="475">
        <v>0.98</v>
      </c>
      <c r="BO104" s="477">
        <v>8</v>
      </c>
      <c r="BP104" s="422"/>
    </row>
    <row r="105" spans="1:68" s="367" customFormat="1" ht="15.75" customHeight="1">
      <c r="A105" s="468"/>
      <c r="B105" s="212" t="s">
        <v>101</v>
      </c>
      <c r="C105" s="464" t="s">
        <v>141</v>
      </c>
      <c r="D105" s="465" t="s">
        <v>85</v>
      </c>
      <c r="E105" s="216">
        <v>43411</v>
      </c>
      <c r="F105" s="216">
        <v>43419</v>
      </c>
      <c r="G105" s="216"/>
      <c r="H105" s="216"/>
      <c r="I105" s="216">
        <v>43243</v>
      </c>
      <c r="J105" s="467">
        <v>198</v>
      </c>
      <c r="K105" s="467">
        <v>16.8</v>
      </c>
      <c r="L105" s="467">
        <v>5</v>
      </c>
      <c r="M105" s="467">
        <v>52.8</v>
      </c>
      <c r="N105" s="467">
        <v>77.3</v>
      </c>
      <c r="O105" s="467">
        <v>1</v>
      </c>
      <c r="P105" s="467">
        <v>33</v>
      </c>
      <c r="Q105" s="467">
        <v>36.8</v>
      </c>
      <c r="R105" s="467">
        <v>43.2</v>
      </c>
      <c r="S105" s="452"/>
      <c r="T105" s="452"/>
      <c r="U105" s="452"/>
      <c r="V105" s="452"/>
      <c r="W105" s="452"/>
      <c r="X105" s="452"/>
      <c r="Y105" s="464" t="s">
        <v>141</v>
      </c>
      <c r="Z105" s="465" t="s">
        <v>85</v>
      </c>
      <c r="AA105" s="467">
        <v>0</v>
      </c>
      <c r="AB105" s="467">
        <v>1</v>
      </c>
      <c r="AC105" s="467">
        <v>0</v>
      </c>
      <c r="AD105" s="467">
        <v>1</v>
      </c>
      <c r="AE105" s="467">
        <v>0</v>
      </c>
      <c r="AF105" s="467">
        <v>1</v>
      </c>
      <c r="AG105" s="467" t="s">
        <v>83</v>
      </c>
      <c r="AH105" s="467" t="s">
        <v>83</v>
      </c>
      <c r="AI105" s="467"/>
      <c r="AJ105" s="467"/>
      <c r="AK105" s="467">
        <v>0</v>
      </c>
      <c r="AL105" s="467">
        <v>0</v>
      </c>
      <c r="AM105" s="467">
        <v>0</v>
      </c>
      <c r="AN105" s="467">
        <v>1</v>
      </c>
      <c r="AO105" s="467"/>
      <c r="AP105" s="467">
        <v>1</v>
      </c>
      <c r="AQ105" s="481"/>
      <c r="AR105" s="481"/>
      <c r="AX105" s="464" t="s">
        <v>141</v>
      </c>
      <c r="AY105" s="465" t="s">
        <v>85</v>
      </c>
      <c r="AZ105" s="467">
        <v>5</v>
      </c>
      <c r="BA105" s="467">
        <v>1</v>
      </c>
      <c r="BB105" s="467">
        <v>5</v>
      </c>
      <c r="BC105" s="491">
        <v>43103</v>
      </c>
      <c r="BE105" s="467">
        <v>0</v>
      </c>
      <c r="BG105" s="467">
        <v>43.2</v>
      </c>
      <c r="BH105" s="467">
        <v>845.2</v>
      </c>
      <c r="BI105" s="467">
        <v>108.5</v>
      </c>
      <c r="BJ105" s="467">
        <v>105</v>
      </c>
      <c r="BK105" s="478">
        <v>106.75</v>
      </c>
      <c r="BL105" s="467">
        <v>444.2</v>
      </c>
      <c r="BM105" s="467">
        <v>5.44</v>
      </c>
      <c r="BO105" s="467">
        <v>1</v>
      </c>
      <c r="BP105" s="508"/>
    </row>
    <row r="106" spans="1:68" s="367" customFormat="1" ht="12.75">
      <c r="A106" s="468"/>
      <c r="B106" s="212" t="s">
        <v>101</v>
      </c>
      <c r="C106" s="466"/>
      <c r="D106" s="465" t="s">
        <v>103</v>
      </c>
      <c r="E106" s="216">
        <v>43417</v>
      </c>
      <c r="F106" s="216">
        <v>43435</v>
      </c>
      <c r="G106" s="216"/>
      <c r="H106" s="216"/>
      <c r="I106" s="216">
        <v>43244</v>
      </c>
      <c r="J106" s="467">
        <v>192</v>
      </c>
      <c r="K106" s="467">
        <v>15.4</v>
      </c>
      <c r="L106" s="467">
        <v>1</v>
      </c>
      <c r="M106" s="467">
        <v>71.4</v>
      </c>
      <c r="N106" s="467">
        <v>80.1</v>
      </c>
      <c r="O106" s="467">
        <v>1</v>
      </c>
      <c r="P106" s="478">
        <v>21.6</v>
      </c>
      <c r="Q106" s="478">
        <v>43.6</v>
      </c>
      <c r="R106" s="478">
        <v>43.6</v>
      </c>
      <c r="S106" s="452"/>
      <c r="T106" s="452"/>
      <c r="U106" s="452"/>
      <c r="V106" s="452"/>
      <c r="W106" s="452"/>
      <c r="X106" s="452"/>
      <c r="Y106" s="466"/>
      <c r="Z106" s="465" t="s">
        <v>103</v>
      </c>
      <c r="AA106" s="467">
        <v>0</v>
      </c>
      <c r="AB106" s="467"/>
      <c r="AC106" s="467"/>
      <c r="AD106" s="467">
        <v>1</v>
      </c>
      <c r="AE106" s="467">
        <v>10</v>
      </c>
      <c r="AF106" s="467">
        <v>1</v>
      </c>
      <c r="AG106" s="467"/>
      <c r="AH106" s="467">
        <v>0</v>
      </c>
      <c r="AI106" s="467"/>
      <c r="AJ106" s="467"/>
      <c r="AK106" s="467">
        <v>0</v>
      </c>
      <c r="AL106" s="467"/>
      <c r="AM106" s="467"/>
      <c r="AN106" s="467">
        <v>0</v>
      </c>
      <c r="AO106" s="467"/>
      <c r="AP106" s="467">
        <v>1</v>
      </c>
      <c r="AQ106" s="467"/>
      <c r="AR106" s="467">
        <v>1</v>
      </c>
      <c r="AX106" s="466"/>
      <c r="AY106" s="465" t="s">
        <v>103</v>
      </c>
      <c r="AZ106" s="467">
        <v>5</v>
      </c>
      <c r="BA106" s="467">
        <v>1</v>
      </c>
      <c r="BB106" s="467">
        <v>5</v>
      </c>
      <c r="BC106" s="467">
        <v>1</v>
      </c>
      <c r="BE106" s="467">
        <v>0</v>
      </c>
      <c r="BG106" s="478">
        <v>43.6</v>
      </c>
      <c r="BH106" s="467">
        <v>853</v>
      </c>
      <c r="BI106" s="478">
        <v>122.6</v>
      </c>
      <c r="BJ106" s="478">
        <v>122.2</v>
      </c>
      <c r="BK106" s="478">
        <v>122.4</v>
      </c>
      <c r="BL106" s="478">
        <v>408</v>
      </c>
      <c r="BM106" s="478">
        <v>5.7</v>
      </c>
      <c r="BO106" s="467">
        <v>2</v>
      </c>
      <c r="BP106" s="508"/>
    </row>
    <row r="107" spans="1:68" s="367" customFormat="1" ht="12.75">
      <c r="A107" s="468"/>
      <c r="B107" s="212" t="s">
        <v>101</v>
      </c>
      <c r="C107" s="466"/>
      <c r="D107" s="465" t="s">
        <v>79</v>
      </c>
      <c r="E107" s="216">
        <v>43419</v>
      </c>
      <c r="F107" s="216">
        <v>43431</v>
      </c>
      <c r="G107" s="216">
        <v>43201</v>
      </c>
      <c r="H107" s="216">
        <v>43206</v>
      </c>
      <c r="I107" s="216">
        <v>43251</v>
      </c>
      <c r="J107" s="467">
        <v>198</v>
      </c>
      <c r="K107" s="467">
        <v>17.8</v>
      </c>
      <c r="L107" s="467">
        <v>3</v>
      </c>
      <c r="M107" s="467">
        <v>61.8</v>
      </c>
      <c r="N107" s="467">
        <v>77.8</v>
      </c>
      <c r="O107" s="467">
        <v>2</v>
      </c>
      <c r="P107" s="467">
        <v>31.56</v>
      </c>
      <c r="Q107" s="467">
        <v>35.21</v>
      </c>
      <c r="R107" s="467">
        <v>41.33</v>
      </c>
      <c r="S107" s="452"/>
      <c r="T107" s="452"/>
      <c r="U107" s="452"/>
      <c r="V107" s="452"/>
      <c r="W107" s="452"/>
      <c r="X107" s="452"/>
      <c r="Y107" s="466"/>
      <c r="Z107" s="465" t="s">
        <v>79</v>
      </c>
      <c r="AA107" s="467">
        <v>0.17</v>
      </c>
      <c r="AB107" s="491">
        <v>43102</v>
      </c>
      <c r="AC107" s="467">
        <v>0</v>
      </c>
      <c r="AD107" s="467">
        <v>0</v>
      </c>
      <c r="AE107" s="467">
        <v>2.63</v>
      </c>
      <c r="AF107" s="491">
        <v>43102</v>
      </c>
      <c r="AG107" s="467">
        <v>0</v>
      </c>
      <c r="AH107" s="467">
        <v>0</v>
      </c>
      <c r="AI107" s="467">
        <v>0</v>
      </c>
      <c r="AJ107" s="467">
        <v>0</v>
      </c>
      <c r="AK107" s="467">
        <v>0</v>
      </c>
      <c r="AL107" s="467">
        <v>0</v>
      </c>
      <c r="AM107" s="467">
        <v>0</v>
      </c>
      <c r="AN107" s="467">
        <v>0</v>
      </c>
      <c r="AO107" s="467">
        <v>0</v>
      </c>
      <c r="AP107" s="467">
        <v>0</v>
      </c>
      <c r="AQ107" s="467">
        <v>0</v>
      </c>
      <c r="AR107" s="467">
        <v>0</v>
      </c>
      <c r="AX107" s="466"/>
      <c r="AY107" s="465" t="s">
        <v>79</v>
      </c>
      <c r="AZ107" s="467">
        <v>5</v>
      </c>
      <c r="BA107" s="467">
        <v>1</v>
      </c>
      <c r="BB107" s="467">
        <v>5</v>
      </c>
      <c r="BC107" s="467">
        <v>3</v>
      </c>
      <c r="BE107" s="467">
        <v>0</v>
      </c>
      <c r="BG107" s="467">
        <v>41.33</v>
      </c>
      <c r="BH107" s="478"/>
      <c r="BI107" s="467">
        <v>112.07</v>
      </c>
      <c r="BJ107" s="467">
        <v>106.15</v>
      </c>
      <c r="BK107" s="467">
        <v>109.11</v>
      </c>
      <c r="BL107" s="467">
        <v>424.44</v>
      </c>
      <c r="BM107" s="467">
        <v>7.15</v>
      </c>
      <c r="BO107" s="467">
        <v>1</v>
      </c>
      <c r="BP107" s="508"/>
    </row>
    <row r="108" spans="1:68" s="367" customFormat="1" ht="12.75">
      <c r="A108" s="468"/>
      <c r="B108" s="212" t="s">
        <v>101</v>
      </c>
      <c r="C108" s="466"/>
      <c r="D108" s="465" t="s">
        <v>70</v>
      </c>
      <c r="E108" s="216">
        <v>43397</v>
      </c>
      <c r="F108" s="216">
        <v>43403</v>
      </c>
      <c r="G108" s="216">
        <v>43199</v>
      </c>
      <c r="H108" s="216">
        <v>43203</v>
      </c>
      <c r="I108" s="216">
        <v>43249</v>
      </c>
      <c r="J108" s="467">
        <v>217</v>
      </c>
      <c r="K108" s="467">
        <v>15.11</v>
      </c>
      <c r="L108" s="467">
        <v>5</v>
      </c>
      <c r="M108" s="467">
        <v>59.63</v>
      </c>
      <c r="N108" s="467">
        <v>85</v>
      </c>
      <c r="O108" s="467">
        <v>2</v>
      </c>
      <c r="P108" s="467">
        <v>31.91</v>
      </c>
      <c r="Q108" s="467">
        <v>41.6</v>
      </c>
      <c r="R108" s="487">
        <v>44.1</v>
      </c>
      <c r="S108" s="452"/>
      <c r="T108" s="452"/>
      <c r="U108" s="452"/>
      <c r="V108" s="452"/>
      <c r="W108" s="452"/>
      <c r="X108" s="452"/>
      <c r="Y108" s="466"/>
      <c r="Z108" s="465" t="s">
        <v>70</v>
      </c>
      <c r="AA108" s="467" t="s">
        <v>68</v>
      </c>
      <c r="AB108" s="467" t="s">
        <v>68</v>
      </c>
      <c r="AC108" s="467" t="s">
        <v>68</v>
      </c>
      <c r="AD108" s="467" t="s">
        <v>68</v>
      </c>
      <c r="AE108" s="467">
        <v>30</v>
      </c>
      <c r="AF108" s="467">
        <v>2</v>
      </c>
      <c r="AG108" s="467" t="s">
        <v>68</v>
      </c>
      <c r="AH108" s="467" t="s">
        <v>68</v>
      </c>
      <c r="AI108" s="467" t="s">
        <v>68</v>
      </c>
      <c r="AJ108" s="487" t="s">
        <v>68</v>
      </c>
      <c r="AK108" s="467" t="s">
        <v>68</v>
      </c>
      <c r="AL108" s="467" t="s">
        <v>68</v>
      </c>
      <c r="AM108" s="467"/>
      <c r="AN108" s="467"/>
      <c r="AO108" s="467" t="s">
        <v>68</v>
      </c>
      <c r="AP108" s="467" t="s">
        <v>68</v>
      </c>
      <c r="AQ108" s="467" t="s">
        <v>68</v>
      </c>
      <c r="AR108" s="487" t="s">
        <v>68</v>
      </c>
      <c r="AX108" s="466"/>
      <c r="AY108" s="465" t="s">
        <v>70</v>
      </c>
      <c r="AZ108" s="467">
        <v>5</v>
      </c>
      <c r="BA108" s="467">
        <v>1</v>
      </c>
      <c r="BB108" s="467">
        <v>5</v>
      </c>
      <c r="BC108" s="467">
        <v>1</v>
      </c>
      <c r="BE108" s="467" t="s">
        <v>68</v>
      </c>
      <c r="BG108" s="487">
        <v>44.1</v>
      </c>
      <c r="BH108" s="467" t="s">
        <v>68</v>
      </c>
      <c r="BI108" s="467">
        <v>133.5</v>
      </c>
      <c r="BJ108" s="467">
        <v>126</v>
      </c>
      <c r="BK108" s="467">
        <v>129.75</v>
      </c>
      <c r="BL108" s="467">
        <v>494.3</v>
      </c>
      <c r="BM108" s="467">
        <v>9</v>
      </c>
      <c r="BO108" s="467">
        <v>1</v>
      </c>
      <c r="BP108" s="508"/>
    </row>
    <row r="109" spans="1:68" s="367" customFormat="1" ht="12.75">
      <c r="A109" s="468"/>
      <c r="B109" s="212" t="s">
        <v>101</v>
      </c>
      <c r="C109" s="466"/>
      <c r="D109" s="465" t="s">
        <v>104</v>
      </c>
      <c r="E109" s="216">
        <v>43413</v>
      </c>
      <c r="F109" s="216">
        <v>43424</v>
      </c>
      <c r="G109" s="216"/>
      <c r="H109" s="216"/>
      <c r="I109" s="216">
        <v>43249</v>
      </c>
      <c r="J109" s="479">
        <v>190</v>
      </c>
      <c r="K109" s="479">
        <v>11.6</v>
      </c>
      <c r="L109" s="467">
        <v>3</v>
      </c>
      <c r="M109" s="479">
        <v>59.95</v>
      </c>
      <c r="N109" s="479">
        <v>74.2</v>
      </c>
      <c r="O109" s="467">
        <v>2</v>
      </c>
      <c r="P109" s="479">
        <v>30.15</v>
      </c>
      <c r="Q109" s="479">
        <v>38.6</v>
      </c>
      <c r="R109" s="479">
        <v>40.99</v>
      </c>
      <c r="S109" s="452"/>
      <c r="T109" s="452"/>
      <c r="U109" s="452"/>
      <c r="V109" s="452"/>
      <c r="W109" s="452"/>
      <c r="X109" s="452"/>
      <c r="Y109" s="466"/>
      <c r="Z109" s="465" t="s">
        <v>104</v>
      </c>
      <c r="AA109" s="467">
        <v>1</v>
      </c>
      <c r="AB109" s="467"/>
      <c r="AC109" s="467">
        <v>1</v>
      </c>
      <c r="AD109" s="467"/>
      <c r="AE109" s="467">
        <v>3</v>
      </c>
      <c r="AF109" s="467"/>
      <c r="AG109" s="467">
        <v>0</v>
      </c>
      <c r="AH109" s="467"/>
      <c r="AI109" s="487"/>
      <c r="AJ109" s="467">
        <v>1</v>
      </c>
      <c r="AK109" s="467">
        <v>0</v>
      </c>
      <c r="AL109" s="467"/>
      <c r="AM109" s="467">
        <v>0</v>
      </c>
      <c r="AN109" s="467"/>
      <c r="AO109" s="467">
        <v>1</v>
      </c>
      <c r="AP109" s="467"/>
      <c r="AQ109" s="467">
        <v>1</v>
      </c>
      <c r="AR109" s="467">
        <v>1</v>
      </c>
      <c r="AX109" s="466"/>
      <c r="AY109" s="465" t="s">
        <v>104</v>
      </c>
      <c r="AZ109" s="467">
        <v>5</v>
      </c>
      <c r="BA109" s="467">
        <v>5</v>
      </c>
      <c r="BB109" s="467">
        <v>5</v>
      </c>
      <c r="BC109" s="467">
        <v>3</v>
      </c>
      <c r="BE109" s="467">
        <v>0</v>
      </c>
      <c r="BG109" s="479">
        <v>40.99</v>
      </c>
      <c r="BH109" s="479">
        <v>786.5</v>
      </c>
      <c r="BI109" s="479">
        <v>100.7</v>
      </c>
      <c r="BJ109" s="479">
        <v>94.2</v>
      </c>
      <c r="BK109" s="467">
        <v>97.45</v>
      </c>
      <c r="BL109" s="479">
        <v>433.1</v>
      </c>
      <c r="BM109" s="479">
        <v>5.75</v>
      </c>
      <c r="BO109" s="467">
        <v>1</v>
      </c>
      <c r="BP109" s="508"/>
    </row>
    <row r="110" spans="1:68" s="367" customFormat="1" ht="12.75">
      <c r="A110" s="468"/>
      <c r="B110" s="212" t="s">
        <v>101</v>
      </c>
      <c r="C110" s="466"/>
      <c r="D110" s="465" t="s">
        <v>84</v>
      </c>
      <c r="E110" s="216">
        <v>43408</v>
      </c>
      <c r="F110" s="216">
        <v>43419</v>
      </c>
      <c r="G110" s="216"/>
      <c r="H110" s="216"/>
      <c r="I110" s="216">
        <v>43249</v>
      </c>
      <c r="J110" s="467">
        <v>206</v>
      </c>
      <c r="K110" s="467">
        <v>16.95</v>
      </c>
      <c r="L110" s="467">
        <v>3</v>
      </c>
      <c r="M110" s="467">
        <v>74</v>
      </c>
      <c r="N110" s="467">
        <v>88.5</v>
      </c>
      <c r="O110" s="467">
        <v>5</v>
      </c>
      <c r="P110" s="467">
        <v>36.1</v>
      </c>
      <c r="Q110" s="467">
        <v>38.1</v>
      </c>
      <c r="R110" s="467">
        <v>43.6</v>
      </c>
      <c r="S110" s="452"/>
      <c r="T110" s="452"/>
      <c r="U110" s="452"/>
      <c r="V110" s="452"/>
      <c r="W110" s="452"/>
      <c r="X110" s="452"/>
      <c r="Y110" s="466"/>
      <c r="Z110" s="465" t="s">
        <v>84</v>
      </c>
      <c r="AA110" s="467">
        <v>0</v>
      </c>
      <c r="AB110" s="467">
        <v>1</v>
      </c>
      <c r="AC110" s="467"/>
      <c r="AD110" s="467">
        <v>1</v>
      </c>
      <c r="AE110" s="467">
        <v>0</v>
      </c>
      <c r="AF110" s="467">
        <v>1</v>
      </c>
      <c r="AG110" s="467"/>
      <c r="AH110" s="467"/>
      <c r="AI110" s="467"/>
      <c r="AJ110" s="487"/>
      <c r="AK110" s="467">
        <v>0</v>
      </c>
      <c r="AL110" s="467">
        <v>1</v>
      </c>
      <c r="AM110" s="467">
        <v>5</v>
      </c>
      <c r="AN110" s="467">
        <v>2</v>
      </c>
      <c r="AO110" s="467"/>
      <c r="AP110" s="467">
        <v>2</v>
      </c>
      <c r="AQ110" s="467"/>
      <c r="AR110" s="467">
        <v>2</v>
      </c>
      <c r="AX110" s="466"/>
      <c r="AY110" s="465" t="s">
        <v>84</v>
      </c>
      <c r="AZ110" s="467">
        <v>5</v>
      </c>
      <c r="BA110" s="467">
        <v>1</v>
      </c>
      <c r="BB110" s="467">
        <v>5</v>
      </c>
      <c r="BC110" s="467">
        <v>3</v>
      </c>
      <c r="BE110" s="467">
        <v>1.2</v>
      </c>
      <c r="BG110" s="467">
        <v>43.6</v>
      </c>
      <c r="BH110" s="480"/>
      <c r="BI110" s="467">
        <v>129.6</v>
      </c>
      <c r="BJ110" s="467">
        <v>132.8</v>
      </c>
      <c r="BK110" s="467">
        <v>131.2</v>
      </c>
      <c r="BL110" s="467">
        <v>546.65</v>
      </c>
      <c r="BM110" s="467">
        <v>8.6</v>
      </c>
      <c r="BO110" s="467">
        <v>1</v>
      </c>
      <c r="BP110" s="508"/>
    </row>
    <row r="111" spans="1:68" s="367" customFormat="1" ht="12.75">
      <c r="A111" s="468"/>
      <c r="B111" s="212" t="s">
        <v>101</v>
      </c>
      <c r="C111" s="466"/>
      <c r="D111" s="465" t="s">
        <v>78</v>
      </c>
      <c r="E111" s="216">
        <v>43409</v>
      </c>
      <c r="F111" s="216">
        <v>43419</v>
      </c>
      <c r="G111" s="216"/>
      <c r="H111" s="216"/>
      <c r="I111" s="216">
        <v>43246</v>
      </c>
      <c r="J111" s="467">
        <v>202</v>
      </c>
      <c r="K111" s="467">
        <v>16.6</v>
      </c>
      <c r="L111" s="467">
        <v>5</v>
      </c>
      <c r="M111" s="467">
        <v>57.2</v>
      </c>
      <c r="N111" s="467">
        <v>86</v>
      </c>
      <c r="O111" s="467">
        <v>2</v>
      </c>
      <c r="P111" s="467">
        <v>30.1</v>
      </c>
      <c r="Q111" s="467">
        <v>37.2</v>
      </c>
      <c r="R111" s="467">
        <v>40.8</v>
      </c>
      <c r="S111" s="452"/>
      <c r="T111" s="452"/>
      <c r="U111" s="452"/>
      <c r="V111" s="452"/>
      <c r="W111" s="452"/>
      <c r="X111" s="452"/>
      <c r="Y111" s="466"/>
      <c r="Z111" s="465" t="s">
        <v>78</v>
      </c>
      <c r="AA111" s="516">
        <v>5</v>
      </c>
      <c r="AB111" s="516">
        <v>2</v>
      </c>
      <c r="AC111" s="516">
        <v>100</v>
      </c>
      <c r="AD111" s="516">
        <v>2</v>
      </c>
      <c r="AE111" s="516">
        <v>0</v>
      </c>
      <c r="AF111" s="516">
        <v>1</v>
      </c>
      <c r="AG111" s="467"/>
      <c r="AH111" s="467">
        <v>1</v>
      </c>
      <c r="AI111" s="467"/>
      <c r="AJ111" s="487"/>
      <c r="AK111" s="467">
        <v>0</v>
      </c>
      <c r="AL111" s="467">
        <v>0</v>
      </c>
      <c r="AM111" s="467"/>
      <c r="AN111" s="467">
        <v>1</v>
      </c>
      <c r="AO111" s="467"/>
      <c r="AP111" s="467">
        <v>1</v>
      </c>
      <c r="AQ111" s="467"/>
      <c r="AR111" s="467">
        <v>1</v>
      </c>
      <c r="AX111" s="466"/>
      <c r="AY111" s="465" t="s">
        <v>78</v>
      </c>
      <c r="AZ111" s="467">
        <v>5</v>
      </c>
      <c r="BA111" s="467">
        <v>1</v>
      </c>
      <c r="BB111" s="467">
        <v>5</v>
      </c>
      <c r="BC111" s="467">
        <v>1</v>
      </c>
      <c r="BE111" s="467">
        <v>0</v>
      </c>
      <c r="BG111" s="467">
        <v>40.8</v>
      </c>
      <c r="BH111" s="480"/>
      <c r="BI111" s="467">
        <v>105.6</v>
      </c>
      <c r="BJ111" s="467">
        <v>112.2</v>
      </c>
      <c r="BK111" s="467">
        <v>108.9</v>
      </c>
      <c r="BL111" s="467">
        <v>435.6</v>
      </c>
      <c r="BM111" s="467">
        <v>5.68</v>
      </c>
      <c r="BO111" s="467">
        <v>1</v>
      </c>
      <c r="BP111" s="508"/>
    </row>
    <row r="112" spans="1:68" s="367" customFormat="1" ht="12.75">
      <c r="A112" s="468"/>
      <c r="B112" s="212" t="s">
        <v>101</v>
      </c>
      <c r="C112" s="466"/>
      <c r="D112" s="465" t="s">
        <v>98</v>
      </c>
      <c r="E112" s="216">
        <v>43403</v>
      </c>
      <c r="F112" s="216">
        <v>43413</v>
      </c>
      <c r="G112" s="216">
        <v>43204</v>
      </c>
      <c r="H112" s="216">
        <v>43210</v>
      </c>
      <c r="I112" s="216">
        <v>43253</v>
      </c>
      <c r="J112" s="467">
        <v>216</v>
      </c>
      <c r="K112" s="467">
        <v>18.5</v>
      </c>
      <c r="L112" s="467">
        <v>5</v>
      </c>
      <c r="M112" s="467">
        <v>89.1</v>
      </c>
      <c r="N112" s="467">
        <v>74.5</v>
      </c>
      <c r="O112" s="467">
        <v>3</v>
      </c>
      <c r="P112" s="467">
        <v>42</v>
      </c>
      <c r="Q112" s="467">
        <v>33.1</v>
      </c>
      <c r="R112" s="467">
        <v>36.6</v>
      </c>
      <c r="S112" s="452"/>
      <c r="T112" s="452"/>
      <c r="U112" s="452"/>
      <c r="V112" s="452"/>
      <c r="W112" s="452"/>
      <c r="X112" s="452"/>
      <c r="Y112" s="466"/>
      <c r="Z112" s="465" t="s">
        <v>98</v>
      </c>
      <c r="AA112" s="465" t="s">
        <v>105</v>
      </c>
      <c r="AB112" s="467">
        <v>2</v>
      </c>
      <c r="AC112" s="467"/>
      <c r="AD112" s="467">
        <v>2</v>
      </c>
      <c r="AE112" s="467">
        <v>0</v>
      </c>
      <c r="AF112" s="467">
        <v>3</v>
      </c>
      <c r="AG112" s="467"/>
      <c r="AH112" s="467">
        <v>2</v>
      </c>
      <c r="AI112" s="467">
        <v>0</v>
      </c>
      <c r="AJ112" s="467">
        <v>0</v>
      </c>
      <c r="AK112" s="467">
        <v>0</v>
      </c>
      <c r="AL112" s="467">
        <v>0</v>
      </c>
      <c r="AM112" s="467">
        <v>5</v>
      </c>
      <c r="AN112" s="467">
        <v>2</v>
      </c>
      <c r="AO112" s="467"/>
      <c r="AP112" s="465" t="s">
        <v>99</v>
      </c>
      <c r="AQ112" s="467"/>
      <c r="AR112" s="465" t="s">
        <v>106</v>
      </c>
      <c r="AX112" s="466"/>
      <c r="AY112" s="465" t="s">
        <v>98</v>
      </c>
      <c r="AZ112" s="467">
        <v>5</v>
      </c>
      <c r="BA112" s="467">
        <v>1</v>
      </c>
      <c r="BB112" s="467">
        <v>5</v>
      </c>
      <c r="BC112" s="467">
        <v>1</v>
      </c>
      <c r="BE112" s="467">
        <v>0</v>
      </c>
      <c r="BG112" s="467">
        <v>36.6</v>
      </c>
      <c r="BH112" s="467">
        <v>801</v>
      </c>
      <c r="BI112" s="467">
        <v>108.2</v>
      </c>
      <c r="BJ112" s="467">
        <v>113.7</v>
      </c>
      <c r="BK112" s="467">
        <v>110.95</v>
      </c>
      <c r="BL112" s="467">
        <v>500.8</v>
      </c>
      <c r="BM112" s="467">
        <v>3.1</v>
      </c>
      <c r="BO112" s="467">
        <v>2</v>
      </c>
      <c r="BP112" s="508"/>
    </row>
    <row r="113" spans="1:68" s="367" customFormat="1" ht="12.75">
      <c r="A113" s="468"/>
      <c r="B113" s="212" t="s">
        <v>101</v>
      </c>
      <c r="C113" s="466"/>
      <c r="D113" s="465" t="s">
        <v>71</v>
      </c>
      <c r="E113" s="216">
        <v>43399</v>
      </c>
      <c r="F113" s="216">
        <v>43407</v>
      </c>
      <c r="G113" s="216"/>
      <c r="H113" s="216"/>
      <c r="I113" s="216">
        <v>43249</v>
      </c>
      <c r="J113" s="467">
        <v>215</v>
      </c>
      <c r="K113" s="467">
        <v>17.52</v>
      </c>
      <c r="L113" s="467">
        <v>5</v>
      </c>
      <c r="M113" s="467">
        <v>60.05</v>
      </c>
      <c r="N113" s="467">
        <v>79.9</v>
      </c>
      <c r="O113" s="467">
        <v>2</v>
      </c>
      <c r="P113" s="467">
        <v>29.3</v>
      </c>
      <c r="Q113" s="467">
        <v>38.6</v>
      </c>
      <c r="R113" s="467">
        <v>43.3</v>
      </c>
      <c r="S113" s="452"/>
      <c r="T113" s="452"/>
      <c r="U113" s="452"/>
      <c r="V113" s="452"/>
      <c r="W113" s="452"/>
      <c r="X113" s="452"/>
      <c r="Y113" s="466"/>
      <c r="Z113" s="465" t="s">
        <v>71</v>
      </c>
      <c r="AA113" s="467">
        <v>0.02</v>
      </c>
      <c r="AB113" s="467">
        <v>2</v>
      </c>
      <c r="AC113" s="467"/>
      <c r="AD113" s="467">
        <v>2</v>
      </c>
      <c r="AE113" s="467">
        <v>0.02</v>
      </c>
      <c r="AF113" s="467">
        <v>2</v>
      </c>
      <c r="AG113" s="467"/>
      <c r="AH113" s="467">
        <v>1</v>
      </c>
      <c r="AI113" s="467"/>
      <c r="AJ113" s="467"/>
      <c r="AK113" s="467">
        <v>0.8</v>
      </c>
      <c r="AL113" s="467">
        <v>2</v>
      </c>
      <c r="AM113" s="467">
        <v>0</v>
      </c>
      <c r="AN113" s="467">
        <v>1</v>
      </c>
      <c r="AO113" s="467"/>
      <c r="AP113" s="467">
        <v>2</v>
      </c>
      <c r="AQ113" s="467"/>
      <c r="AR113" s="467">
        <v>3</v>
      </c>
      <c r="AX113" s="466"/>
      <c r="AY113" s="465" t="s">
        <v>71</v>
      </c>
      <c r="AZ113" s="467">
        <v>5</v>
      </c>
      <c r="BA113" s="467">
        <v>1</v>
      </c>
      <c r="BB113" s="467">
        <v>5</v>
      </c>
      <c r="BC113" s="467">
        <v>1</v>
      </c>
      <c r="BE113" s="467">
        <v>0.89</v>
      </c>
      <c r="BG113" s="467">
        <v>43.3</v>
      </c>
      <c r="BH113" s="467"/>
      <c r="BI113" s="467">
        <v>104.59</v>
      </c>
      <c r="BJ113" s="467">
        <v>103.65</v>
      </c>
      <c r="BK113" s="467">
        <v>104.12</v>
      </c>
      <c r="BL113" s="467">
        <v>462.99</v>
      </c>
      <c r="BM113" s="467">
        <v>6.07</v>
      </c>
      <c r="BO113" s="467">
        <v>1</v>
      </c>
      <c r="BP113" s="508"/>
    </row>
    <row r="114" spans="1:68" s="367" customFormat="1" ht="12.75">
      <c r="A114" s="468"/>
      <c r="B114" s="212" t="s">
        <v>101</v>
      </c>
      <c r="C114" s="466"/>
      <c r="D114" s="465" t="s">
        <v>76</v>
      </c>
      <c r="E114" s="216">
        <v>43407</v>
      </c>
      <c r="F114" s="216">
        <v>43419</v>
      </c>
      <c r="G114" s="216">
        <v>43210</v>
      </c>
      <c r="H114" s="216">
        <v>43212</v>
      </c>
      <c r="I114" s="216">
        <v>43253</v>
      </c>
      <c r="J114" s="467">
        <v>211</v>
      </c>
      <c r="K114" s="467">
        <v>12.8</v>
      </c>
      <c r="L114" s="467">
        <v>5</v>
      </c>
      <c r="M114" s="467">
        <v>106.72</v>
      </c>
      <c r="N114" s="467">
        <v>81</v>
      </c>
      <c r="O114" s="467">
        <v>3</v>
      </c>
      <c r="P114" s="467">
        <v>41.68</v>
      </c>
      <c r="Q114" s="467">
        <v>30.2</v>
      </c>
      <c r="R114" s="467">
        <v>40</v>
      </c>
      <c r="S114" s="452"/>
      <c r="T114" s="452"/>
      <c r="U114" s="452"/>
      <c r="V114" s="452"/>
      <c r="W114" s="452"/>
      <c r="X114" s="452"/>
      <c r="Y114" s="466"/>
      <c r="Z114" s="465" t="s">
        <v>76</v>
      </c>
      <c r="AA114" s="467">
        <v>0.01</v>
      </c>
      <c r="AB114" s="467">
        <v>2</v>
      </c>
      <c r="AC114" s="467"/>
      <c r="AD114" s="467" t="s">
        <v>68</v>
      </c>
      <c r="AE114" s="467"/>
      <c r="AF114" s="467">
        <v>2</v>
      </c>
      <c r="AG114" s="467"/>
      <c r="AH114" s="467" t="s">
        <v>68</v>
      </c>
      <c r="AI114" s="467"/>
      <c r="AJ114" s="467"/>
      <c r="AK114" s="467"/>
      <c r="AL114" s="467" t="s">
        <v>68</v>
      </c>
      <c r="AM114" s="467">
        <v>11</v>
      </c>
      <c r="AN114" s="491">
        <v>43134</v>
      </c>
      <c r="AO114" s="467"/>
      <c r="AP114" s="467" t="s">
        <v>68</v>
      </c>
      <c r="AQ114" s="467"/>
      <c r="AR114" s="467">
        <v>2</v>
      </c>
      <c r="AX114" s="466"/>
      <c r="AY114" s="465" t="s">
        <v>76</v>
      </c>
      <c r="AZ114" s="467">
        <v>5</v>
      </c>
      <c r="BA114" s="467">
        <v>1</v>
      </c>
      <c r="BB114" s="467">
        <v>5</v>
      </c>
      <c r="BC114" s="467">
        <v>1</v>
      </c>
      <c r="BE114" s="467">
        <v>0</v>
      </c>
      <c r="BG114" s="467">
        <v>40</v>
      </c>
      <c r="BH114" s="467"/>
      <c r="BI114" s="467">
        <v>104.8</v>
      </c>
      <c r="BJ114" s="467">
        <v>105.6</v>
      </c>
      <c r="BK114" s="467">
        <v>105.2</v>
      </c>
      <c r="BL114" s="467">
        <v>467.56</v>
      </c>
      <c r="BM114" s="467">
        <v>4.6</v>
      </c>
      <c r="BO114" s="467">
        <v>2</v>
      </c>
      <c r="BP114" s="508"/>
    </row>
    <row r="115" spans="1:68" s="367" customFormat="1" ht="12.75">
      <c r="A115" s="468"/>
      <c r="B115" s="212" t="s">
        <v>101</v>
      </c>
      <c r="C115" s="466"/>
      <c r="D115" s="465" t="s">
        <v>73</v>
      </c>
      <c r="E115" s="216">
        <v>43408</v>
      </c>
      <c r="F115" s="216">
        <v>43417</v>
      </c>
      <c r="G115" s="216">
        <v>43206</v>
      </c>
      <c r="H115" s="216">
        <v>43209</v>
      </c>
      <c r="I115" s="216">
        <v>43247</v>
      </c>
      <c r="J115" s="467">
        <v>205</v>
      </c>
      <c r="K115" s="467">
        <v>17</v>
      </c>
      <c r="L115" s="478">
        <v>3</v>
      </c>
      <c r="M115" s="478">
        <v>88.5</v>
      </c>
      <c r="N115" s="478">
        <v>81</v>
      </c>
      <c r="O115" s="467">
        <v>3</v>
      </c>
      <c r="P115" s="478">
        <v>39.2</v>
      </c>
      <c r="Q115" s="478">
        <v>35.2</v>
      </c>
      <c r="R115" s="478">
        <v>38.1</v>
      </c>
      <c r="S115" s="452"/>
      <c r="T115" s="452"/>
      <c r="U115" s="452"/>
      <c r="V115" s="452"/>
      <c r="W115" s="452"/>
      <c r="X115" s="452"/>
      <c r="Y115" s="466"/>
      <c r="Z115" s="465" t="s">
        <v>73</v>
      </c>
      <c r="AA115" s="478">
        <v>0.08</v>
      </c>
      <c r="AB115" s="492">
        <v>43102</v>
      </c>
      <c r="AC115" s="467">
        <v>0</v>
      </c>
      <c r="AD115" s="467">
        <v>1</v>
      </c>
      <c r="AE115" s="467">
        <v>7.8</v>
      </c>
      <c r="AF115" s="491">
        <v>43102</v>
      </c>
      <c r="AG115" s="467"/>
      <c r="AH115" s="467"/>
      <c r="AI115" s="467"/>
      <c r="AJ115" s="467"/>
      <c r="AK115" s="467">
        <v>0</v>
      </c>
      <c r="AL115" s="467">
        <v>1</v>
      </c>
      <c r="AM115" s="467">
        <v>0</v>
      </c>
      <c r="AN115" s="467">
        <v>1</v>
      </c>
      <c r="AO115" s="465" t="s">
        <v>94</v>
      </c>
      <c r="AP115" s="465" t="s">
        <v>94</v>
      </c>
      <c r="AQ115" s="465" t="s">
        <v>94</v>
      </c>
      <c r="AR115" s="465" t="s">
        <v>94</v>
      </c>
      <c r="AX115" s="466"/>
      <c r="AY115" s="465" t="s">
        <v>73</v>
      </c>
      <c r="AZ115" s="478">
        <v>5</v>
      </c>
      <c r="BA115" s="478">
        <v>1</v>
      </c>
      <c r="BB115" s="478">
        <v>5</v>
      </c>
      <c r="BC115" s="478">
        <v>3</v>
      </c>
      <c r="BE115" s="478">
        <v>0.6</v>
      </c>
      <c r="BG115" s="478">
        <v>38.1</v>
      </c>
      <c r="BH115" s="478">
        <v>771</v>
      </c>
      <c r="BI115" s="467"/>
      <c r="BJ115" s="467"/>
      <c r="BK115" s="478">
        <v>127</v>
      </c>
      <c r="BL115" s="478">
        <v>564.5</v>
      </c>
      <c r="BM115" s="478">
        <v>8.4</v>
      </c>
      <c r="BO115" s="478">
        <v>2</v>
      </c>
      <c r="BP115" s="508"/>
    </row>
    <row r="116" spans="1:68" s="367" customFormat="1" ht="12.75">
      <c r="A116" s="468"/>
      <c r="B116" s="212" t="s">
        <v>101</v>
      </c>
      <c r="C116" s="466"/>
      <c r="D116" s="465" t="s">
        <v>108</v>
      </c>
      <c r="E116" s="216">
        <v>43407</v>
      </c>
      <c r="F116" s="216">
        <v>43413</v>
      </c>
      <c r="G116" s="216"/>
      <c r="H116" s="216"/>
      <c r="I116" s="216">
        <v>43253</v>
      </c>
      <c r="J116" s="467">
        <v>212</v>
      </c>
      <c r="K116" s="479">
        <v>17.33</v>
      </c>
      <c r="L116" s="467">
        <v>3</v>
      </c>
      <c r="M116" s="479">
        <v>58.83</v>
      </c>
      <c r="N116" s="479">
        <v>73.3</v>
      </c>
      <c r="O116" s="467">
        <v>2</v>
      </c>
      <c r="P116" s="479">
        <v>29.66</v>
      </c>
      <c r="Q116" s="479">
        <v>37.36</v>
      </c>
      <c r="R116" s="479">
        <v>50.68</v>
      </c>
      <c r="S116" s="452"/>
      <c r="T116" s="452"/>
      <c r="U116" s="452"/>
      <c r="V116" s="452"/>
      <c r="W116" s="452"/>
      <c r="X116" s="452"/>
      <c r="Y116" s="466"/>
      <c r="Z116" s="465" t="s">
        <v>108</v>
      </c>
      <c r="AA116" s="467">
        <v>0</v>
      </c>
      <c r="AB116" s="467">
        <v>1</v>
      </c>
      <c r="AC116" s="467"/>
      <c r="AD116" s="467">
        <v>2</v>
      </c>
      <c r="AE116" s="467">
        <v>0</v>
      </c>
      <c r="AF116" s="467">
        <v>2</v>
      </c>
      <c r="AG116" s="467"/>
      <c r="AH116" s="467">
        <v>1</v>
      </c>
      <c r="AI116" s="467"/>
      <c r="AJ116" s="467"/>
      <c r="AK116" s="467">
        <v>0</v>
      </c>
      <c r="AL116" s="467">
        <v>0</v>
      </c>
      <c r="AM116" s="467">
        <v>0</v>
      </c>
      <c r="AN116" s="467">
        <v>1</v>
      </c>
      <c r="AO116" s="467"/>
      <c r="AP116" s="467">
        <v>2</v>
      </c>
      <c r="AQ116" s="467"/>
      <c r="AR116" s="467">
        <v>1</v>
      </c>
      <c r="AX116" s="466"/>
      <c r="AY116" s="465" t="s">
        <v>108</v>
      </c>
      <c r="AZ116" s="467">
        <v>5</v>
      </c>
      <c r="BA116" s="467">
        <v>1</v>
      </c>
      <c r="BB116" s="478">
        <v>3</v>
      </c>
      <c r="BC116" s="478">
        <v>1</v>
      </c>
      <c r="BE116" s="478">
        <v>2.5</v>
      </c>
      <c r="BG116" s="479">
        <v>50.68</v>
      </c>
      <c r="BH116" s="479">
        <v>752</v>
      </c>
      <c r="BI116" s="479">
        <v>112.64</v>
      </c>
      <c r="BJ116" s="479">
        <v>124.03</v>
      </c>
      <c r="BK116" s="478">
        <v>118.34</v>
      </c>
      <c r="BL116" s="479">
        <v>394.47</v>
      </c>
      <c r="BM116" s="479">
        <v>2.71</v>
      </c>
      <c r="BO116" s="478">
        <v>3</v>
      </c>
      <c r="BP116" s="508"/>
    </row>
    <row r="117" spans="1:68" s="367" customFormat="1" ht="12.75">
      <c r="A117" s="513"/>
      <c r="B117" s="212" t="s">
        <v>101</v>
      </c>
      <c r="C117" s="466"/>
      <c r="D117" s="465" t="s">
        <v>109</v>
      </c>
      <c r="E117" s="216"/>
      <c r="F117" s="216"/>
      <c r="G117" s="216"/>
      <c r="H117" s="216"/>
      <c r="I117" s="216"/>
      <c r="J117" s="481">
        <v>205.17</v>
      </c>
      <c r="K117" s="481">
        <v>16.12</v>
      </c>
      <c r="L117" s="481"/>
      <c r="M117" s="481">
        <v>70</v>
      </c>
      <c r="N117" s="481">
        <v>79.88</v>
      </c>
      <c r="O117" s="481"/>
      <c r="P117" s="481">
        <v>33.02</v>
      </c>
      <c r="Q117" s="481">
        <v>37.13</v>
      </c>
      <c r="R117" s="481">
        <v>42.19</v>
      </c>
      <c r="S117" s="452"/>
      <c r="T117" s="452"/>
      <c r="U117" s="452"/>
      <c r="V117" s="452"/>
      <c r="W117" s="452"/>
      <c r="X117" s="452"/>
      <c r="Y117" s="466"/>
      <c r="Z117" s="465" t="s">
        <v>109</v>
      </c>
      <c r="AA117" s="467"/>
      <c r="AB117" s="467"/>
      <c r="AC117" s="467"/>
      <c r="AD117" s="467"/>
      <c r="AE117" s="467"/>
      <c r="AF117" s="467"/>
      <c r="AG117" s="467"/>
      <c r="AH117" s="467"/>
      <c r="AI117" s="467"/>
      <c r="AJ117" s="467"/>
      <c r="AK117" s="467"/>
      <c r="AL117" s="467"/>
      <c r="AM117" s="467"/>
      <c r="AN117" s="467"/>
      <c r="AO117" s="467"/>
      <c r="AP117" s="467"/>
      <c r="AQ117" s="467"/>
      <c r="AR117" s="467"/>
      <c r="AX117" s="466"/>
      <c r="AY117" s="465" t="s">
        <v>109</v>
      </c>
      <c r="AZ117" s="467"/>
      <c r="BA117" s="467"/>
      <c r="BB117" s="467"/>
      <c r="BC117" s="467"/>
      <c r="BE117" s="467"/>
      <c r="BG117" s="481">
        <v>42.19</v>
      </c>
      <c r="BH117" s="481">
        <v>801.45</v>
      </c>
      <c r="BI117" s="481"/>
      <c r="BJ117" s="481"/>
      <c r="BK117" s="481"/>
      <c r="BL117" s="481">
        <v>464.72</v>
      </c>
      <c r="BM117" s="517">
        <v>6.1</v>
      </c>
      <c r="BO117" s="518">
        <v>1</v>
      </c>
      <c r="BP117" s="508"/>
    </row>
    <row r="118" spans="1:67" s="452" customFormat="1" ht="15" customHeight="1">
      <c r="A118" s="468">
        <v>4</v>
      </c>
      <c r="B118" s="212" t="s">
        <v>65</v>
      </c>
      <c r="C118" s="207" t="s">
        <v>142</v>
      </c>
      <c r="D118" s="207" t="s">
        <v>67</v>
      </c>
      <c r="E118" s="216">
        <v>42676</v>
      </c>
      <c r="F118" s="216">
        <v>42683</v>
      </c>
      <c r="G118" s="216">
        <v>42469</v>
      </c>
      <c r="H118" s="216">
        <v>42470</v>
      </c>
      <c r="I118" s="216">
        <v>42517</v>
      </c>
      <c r="J118" s="207">
        <v>200</v>
      </c>
      <c r="K118" s="207">
        <v>16</v>
      </c>
      <c r="L118" s="235">
        <v>3</v>
      </c>
      <c r="M118" s="311">
        <v>73</v>
      </c>
      <c r="N118" s="207">
        <v>80</v>
      </c>
      <c r="O118" s="232">
        <v>3</v>
      </c>
      <c r="P118" s="207">
        <v>32.33</v>
      </c>
      <c r="Q118" s="207">
        <v>44.2</v>
      </c>
      <c r="R118" s="207">
        <v>36.5</v>
      </c>
      <c r="S118" s="245" t="s">
        <v>68</v>
      </c>
      <c r="T118" s="235" t="s">
        <v>68</v>
      </c>
      <c r="U118" s="233" t="s">
        <v>68</v>
      </c>
      <c r="V118" s="243" t="s">
        <v>68</v>
      </c>
      <c r="W118" s="243" t="s">
        <v>68</v>
      </c>
      <c r="X118" s="243" t="s">
        <v>68</v>
      </c>
      <c r="Y118" s="207" t="s">
        <v>143</v>
      </c>
      <c r="Z118" s="11" t="s">
        <v>67</v>
      </c>
      <c r="AA118" s="207">
        <v>0</v>
      </c>
      <c r="AB118" s="207">
        <v>1</v>
      </c>
      <c r="AC118" s="207">
        <v>0</v>
      </c>
      <c r="AD118" s="207">
        <v>1</v>
      </c>
      <c r="AE118" s="207" t="s">
        <v>68</v>
      </c>
      <c r="AF118" s="207" t="s">
        <v>68</v>
      </c>
      <c r="AG118" s="207">
        <v>0</v>
      </c>
      <c r="AH118" s="207">
        <v>1</v>
      </c>
      <c r="AI118" s="207" t="s">
        <v>68</v>
      </c>
      <c r="AJ118" s="207" t="s">
        <v>68</v>
      </c>
      <c r="AK118" s="207" t="s">
        <v>68</v>
      </c>
      <c r="AL118" s="207" t="s">
        <v>68</v>
      </c>
      <c r="AM118" s="207">
        <v>0</v>
      </c>
      <c r="AN118" s="207">
        <v>1</v>
      </c>
      <c r="AO118" s="216">
        <v>42373</v>
      </c>
      <c r="AP118" s="207">
        <v>2</v>
      </c>
      <c r="AQ118" s="216" t="s">
        <v>68</v>
      </c>
      <c r="AR118" s="207" t="s">
        <v>68</v>
      </c>
      <c r="AS118" s="207" t="s">
        <v>68</v>
      </c>
      <c r="AT118" s="207" t="s">
        <v>68</v>
      </c>
      <c r="AU118" s="207" t="s">
        <v>68</v>
      </c>
      <c r="AV118" s="207" t="s">
        <v>68</v>
      </c>
      <c r="AW118" s="207">
        <v>0</v>
      </c>
      <c r="AX118" s="8" t="s">
        <v>143</v>
      </c>
      <c r="AY118" s="11" t="s">
        <v>67</v>
      </c>
      <c r="AZ118" s="8">
        <v>5</v>
      </c>
      <c r="BA118" s="8">
        <v>1</v>
      </c>
      <c r="BB118" s="8">
        <v>5</v>
      </c>
      <c r="BC118" s="8">
        <v>5</v>
      </c>
      <c r="BD118" s="8">
        <v>2</v>
      </c>
      <c r="BE118" s="8">
        <v>0</v>
      </c>
      <c r="BF118" s="8">
        <v>1</v>
      </c>
      <c r="BG118" s="207">
        <v>36.5</v>
      </c>
      <c r="BH118" s="8" t="s">
        <v>68</v>
      </c>
      <c r="BI118" s="506">
        <v>9.831</v>
      </c>
      <c r="BJ118" s="506">
        <v>10.26</v>
      </c>
      <c r="BK118" s="506">
        <v>9.624</v>
      </c>
      <c r="BL118" s="8">
        <v>495.3</v>
      </c>
      <c r="BM118" s="8">
        <v>3.775</v>
      </c>
      <c r="BN118" s="507">
        <v>0.5889520714866032</v>
      </c>
      <c r="BO118" s="8">
        <v>8</v>
      </c>
    </row>
    <row r="119" spans="1:67" s="452" customFormat="1" ht="15" customHeight="1">
      <c r="A119" s="468"/>
      <c r="B119" s="212" t="s">
        <v>65</v>
      </c>
      <c r="C119" s="207" t="s">
        <v>143</v>
      </c>
      <c r="D119" s="11" t="s">
        <v>70</v>
      </c>
      <c r="E119" s="216">
        <v>42671</v>
      </c>
      <c r="F119" s="216">
        <v>42676</v>
      </c>
      <c r="G119" s="216">
        <v>42470</v>
      </c>
      <c r="H119" s="216">
        <v>42473</v>
      </c>
      <c r="I119" s="216">
        <v>42519</v>
      </c>
      <c r="J119" s="207">
        <v>214</v>
      </c>
      <c r="K119" s="207">
        <v>16.2</v>
      </c>
      <c r="L119" s="235">
        <v>5</v>
      </c>
      <c r="M119" s="311">
        <v>69.3</v>
      </c>
      <c r="N119" s="207">
        <v>79</v>
      </c>
      <c r="O119" s="232">
        <v>3</v>
      </c>
      <c r="P119" s="207">
        <v>32.5</v>
      </c>
      <c r="Q119" s="207">
        <v>44.3</v>
      </c>
      <c r="R119" s="207">
        <v>41.2</v>
      </c>
      <c r="S119" s="245" t="s">
        <v>68</v>
      </c>
      <c r="T119" s="245" t="s">
        <v>68</v>
      </c>
      <c r="U119" s="243" t="s">
        <v>68</v>
      </c>
      <c r="V119" s="243" t="s">
        <v>68</v>
      </c>
      <c r="W119" s="243" t="s">
        <v>68</v>
      </c>
      <c r="X119" s="243" t="s">
        <v>68</v>
      </c>
      <c r="Y119" s="207"/>
      <c r="Z119" s="11" t="s">
        <v>70</v>
      </c>
      <c r="AA119" s="207" t="s">
        <v>68</v>
      </c>
      <c r="AB119" s="207">
        <v>1</v>
      </c>
      <c r="AC119" s="207" t="s">
        <v>68</v>
      </c>
      <c r="AD119" s="207">
        <v>2</v>
      </c>
      <c r="AE119" s="207" t="s">
        <v>68</v>
      </c>
      <c r="AF119" s="207">
        <v>2</v>
      </c>
      <c r="AG119" s="8" t="s">
        <v>68</v>
      </c>
      <c r="AH119" s="8" t="s">
        <v>68</v>
      </c>
      <c r="AI119" s="8" t="s">
        <v>68</v>
      </c>
      <c r="AJ119" s="8" t="s">
        <v>68</v>
      </c>
      <c r="AK119" s="207" t="s">
        <v>68</v>
      </c>
      <c r="AL119" s="207">
        <v>1</v>
      </c>
      <c r="AM119" s="11" t="s">
        <v>68</v>
      </c>
      <c r="AN119" s="11" t="s">
        <v>68</v>
      </c>
      <c r="AO119" s="216" t="s">
        <v>68</v>
      </c>
      <c r="AP119" s="207">
        <v>1</v>
      </c>
      <c r="AQ119" s="216" t="s">
        <v>68</v>
      </c>
      <c r="AR119" s="11" t="s">
        <v>68</v>
      </c>
      <c r="AS119" s="11" t="s">
        <v>68</v>
      </c>
      <c r="AT119" s="11" t="s">
        <v>68</v>
      </c>
      <c r="AU119" s="11" t="s">
        <v>68</v>
      </c>
      <c r="AV119" s="11" t="s">
        <v>68</v>
      </c>
      <c r="AW119" s="11" t="s">
        <v>68</v>
      </c>
      <c r="AX119" s="8"/>
      <c r="AY119" s="11" t="s">
        <v>70</v>
      </c>
      <c r="AZ119" s="8">
        <v>5</v>
      </c>
      <c r="BA119" s="8">
        <v>1</v>
      </c>
      <c r="BB119" s="8">
        <v>5</v>
      </c>
      <c r="BC119" s="8">
        <v>3</v>
      </c>
      <c r="BD119" s="8">
        <v>2</v>
      </c>
      <c r="BE119" s="8" t="s">
        <v>68</v>
      </c>
      <c r="BF119" s="8" t="s">
        <v>68</v>
      </c>
      <c r="BG119" s="207">
        <v>41.2</v>
      </c>
      <c r="BH119" s="8" t="s">
        <v>68</v>
      </c>
      <c r="BI119" s="506">
        <v>11.65</v>
      </c>
      <c r="BJ119" s="506">
        <v>11.55</v>
      </c>
      <c r="BK119" s="506">
        <v>11.35</v>
      </c>
      <c r="BL119" s="8">
        <v>575.83</v>
      </c>
      <c r="BM119" s="8">
        <v>1.77</v>
      </c>
      <c r="BN119" s="507">
        <v>-1.675348795666556</v>
      </c>
      <c r="BO119" s="8">
        <v>6</v>
      </c>
    </row>
    <row r="120" spans="1:67" s="452" customFormat="1" ht="15" customHeight="1">
      <c r="A120" s="468"/>
      <c r="B120" s="212" t="s">
        <v>65</v>
      </c>
      <c r="C120" s="207" t="s">
        <v>143</v>
      </c>
      <c r="D120" s="460" t="s">
        <v>71</v>
      </c>
      <c r="E120" s="216">
        <v>42678</v>
      </c>
      <c r="F120" s="216">
        <v>42693</v>
      </c>
      <c r="G120" s="216">
        <v>42478</v>
      </c>
      <c r="H120" s="216">
        <v>42482</v>
      </c>
      <c r="I120" s="216">
        <v>42522</v>
      </c>
      <c r="J120" s="207">
        <v>212</v>
      </c>
      <c r="K120" s="207">
        <v>15.34</v>
      </c>
      <c r="L120" s="235">
        <v>5</v>
      </c>
      <c r="M120" s="311">
        <v>63.94</v>
      </c>
      <c r="N120" s="207">
        <v>75</v>
      </c>
      <c r="O120" s="232">
        <v>3</v>
      </c>
      <c r="P120" s="207">
        <v>32.31</v>
      </c>
      <c r="Q120" s="207">
        <v>37.2</v>
      </c>
      <c r="R120" s="207">
        <v>40.12</v>
      </c>
      <c r="S120" s="235">
        <v>3</v>
      </c>
      <c r="T120" s="235">
        <v>1</v>
      </c>
      <c r="U120" s="233">
        <v>7.9</v>
      </c>
      <c r="V120" s="233">
        <v>38.3</v>
      </c>
      <c r="W120" s="233">
        <v>1.1</v>
      </c>
      <c r="X120" s="233" t="s">
        <v>68</v>
      </c>
      <c r="Y120" s="207"/>
      <c r="Z120" s="207" t="s">
        <v>71</v>
      </c>
      <c r="AA120" s="207">
        <v>1.6</v>
      </c>
      <c r="AB120" s="207">
        <v>1</v>
      </c>
      <c r="AC120" s="207">
        <v>70</v>
      </c>
      <c r="AD120" s="375" t="s">
        <v>74</v>
      </c>
      <c r="AE120" s="207">
        <v>3</v>
      </c>
      <c r="AF120" s="541" t="s">
        <v>72</v>
      </c>
      <c r="AG120" s="207">
        <v>0</v>
      </c>
      <c r="AH120" s="207">
        <v>1</v>
      </c>
      <c r="AI120" s="207">
        <v>0</v>
      </c>
      <c r="AJ120" s="207">
        <v>1</v>
      </c>
      <c r="AK120" s="207">
        <v>1.4</v>
      </c>
      <c r="AL120" s="207">
        <v>1</v>
      </c>
      <c r="AM120" s="207" t="s">
        <v>68</v>
      </c>
      <c r="AN120" s="207">
        <v>1</v>
      </c>
      <c r="AO120" s="216">
        <v>42405</v>
      </c>
      <c r="AP120" s="207">
        <v>2</v>
      </c>
      <c r="AQ120" s="216">
        <v>42439</v>
      </c>
      <c r="AR120" s="207">
        <v>2</v>
      </c>
      <c r="AS120" s="207" t="s">
        <v>68</v>
      </c>
      <c r="AT120" s="207" t="s">
        <v>68</v>
      </c>
      <c r="AU120" s="207" t="s">
        <v>68</v>
      </c>
      <c r="AV120" s="207" t="s">
        <v>68</v>
      </c>
      <c r="AW120" s="11" t="s">
        <v>68</v>
      </c>
      <c r="AX120" s="8"/>
      <c r="AY120" s="8" t="s">
        <v>71</v>
      </c>
      <c r="AZ120" s="8">
        <v>5</v>
      </c>
      <c r="BA120" s="8">
        <v>1</v>
      </c>
      <c r="BB120" s="8">
        <v>5</v>
      </c>
      <c r="BC120" s="8">
        <v>5</v>
      </c>
      <c r="BD120" s="8">
        <v>2</v>
      </c>
      <c r="BE120" s="8">
        <v>0</v>
      </c>
      <c r="BF120" s="8">
        <v>1</v>
      </c>
      <c r="BG120" s="207">
        <v>40.12</v>
      </c>
      <c r="BH120" s="8" t="s">
        <v>68</v>
      </c>
      <c r="BI120" s="506">
        <v>9.39</v>
      </c>
      <c r="BJ120" s="506">
        <v>8.99</v>
      </c>
      <c r="BK120" s="506">
        <v>8.74</v>
      </c>
      <c r="BL120" s="8">
        <v>452</v>
      </c>
      <c r="BM120" s="8">
        <v>6.56</v>
      </c>
      <c r="BN120" s="507">
        <v>5.053697886589923</v>
      </c>
      <c r="BO120" s="8">
        <v>1</v>
      </c>
    </row>
    <row r="121" spans="1:67" s="452" customFormat="1" ht="15" customHeight="1">
      <c r="A121" s="468"/>
      <c r="B121" s="212" t="s">
        <v>65</v>
      </c>
      <c r="C121" s="207" t="s">
        <v>143</v>
      </c>
      <c r="D121" s="460" t="s">
        <v>73</v>
      </c>
      <c r="E121" s="216">
        <v>42668</v>
      </c>
      <c r="F121" s="216">
        <v>42677</v>
      </c>
      <c r="G121" s="216">
        <v>42470</v>
      </c>
      <c r="H121" s="216">
        <v>42473</v>
      </c>
      <c r="I121" s="216">
        <v>42521</v>
      </c>
      <c r="J121" s="207">
        <v>211</v>
      </c>
      <c r="K121" s="207">
        <v>15</v>
      </c>
      <c r="L121" s="235">
        <v>2</v>
      </c>
      <c r="M121" s="311">
        <v>100.1</v>
      </c>
      <c r="N121" s="207">
        <v>76</v>
      </c>
      <c r="O121" s="232">
        <v>2</v>
      </c>
      <c r="P121" s="207">
        <v>37.4</v>
      </c>
      <c r="Q121" s="207">
        <v>41</v>
      </c>
      <c r="R121" s="207">
        <v>38.96</v>
      </c>
      <c r="S121" s="235">
        <v>1</v>
      </c>
      <c r="T121" s="235">
        <v>5</v>
      </c>
      <c r="U121" s="233">
        <v>10.1</v>
      </c>
      <c r="V121" s="233">
        <v>21.1</v>
      </c>
      <c r="W121" s="233">
        <v>3.3</v>
      </c>
      <c r="X121" s="233">
        <v>1.98</v>
      </c>
      <c r="Y121" s="207"/>
      <c r="Z121" s="11" t="s">
        <v>73</v>
      </c>
      <c r="AA121" s="207">
        <v>0.75</v>
      </c>
      <c r="AB121" s="375" t="s">
        <v>112</v>
      </c>
      <c r="AC121" s="207">
        <v>100</v>
      </c>
      <c r="AD121" s="375" t="s">
        <v>113</v>
      </c>
      <c r="AE121" s="207">
        <v>80</v>
      </c>
      <c r="AF121" s="375" t="s">
        <v>72</v>
      </c>
      <c r="AG121" s="375" t="s">
        <v>68</v>
      </c>
      <c r="AH121" s="375" t="s">
        <v>68</v>
      </c>
      <c r="AI121" s="375" t="s">
        <v>68</v>
      </c>
      <c r="AJ121" s="375" t="s">
        <v>68</v>
      </c>
      <c r="AK121" s="207">
        <v>0</v>
      </c>
      <c r="AL121" s="207">
        <v>1</v>
      </c>
      <c r="AM121" s="207">
        <v>0</v>
      </c>
      <c r="AN121" s="207">
        <v>1</v>
      </c>
      <c r="AO121" s="216">
        <v>42704</v>
      </c>
      <c r="AP121" s="207">
        <v>2</v>
      </c>
      <c r="AQ121" s="216">
        <v>42436</v>
      </c>
      <c r="AR121" s="541" t="s">
        <v>72</v>
      </c>
      <c r="AS121" s="207">
        <v>0</v>
      </c>
      <c r="AT121" s="207">
        <v>0</v>
      </c>
      <c r="AU121" s="207" t="s">
        <v>68</v>
      </c>
      <c r="AV121" s="11" t="s">
        <v>68</v>
      </c>
      <c r="AW121" s="207">
        <v>0</v>
      </c>
      <c r="AX121" s="8"/>
      <c r="AY121" s="11" t="s">
        <v>73</v>
      </c>
      <c r="AZ121" s="8">
        <v>5</v>
      </c>
      <c r="BA121" s="8">
        <v>1</v>
      </c>
      <c r="BB121" s="8">
        <v>5</v>
      </c>
      <c r="BC121" s="8">
        <v>3</v>
      </c>
      <c r="BD121" s="8">
        <v>2</v>
      </c>
      <c r="BE121" s="8">
        <v>1.5</v>
      </c>
      <c r="BF121" s="8">
        <v>1</v>
      </c>
      <c r="BG121" s="207">
        <v>38.96</v>
      </c>
      <c r="BH121" s="8">
        <v>746.5</v>
      </c>
      <c r="BI121" s="506">
        <v>12.48</v>
      </c>
      <c r="BJ121" s="506">
        <v>11.68</v>
      </c>
      <c r="BK121" s="506">
        <v>11.63</v>
      </c>
      <c r="BL121" s="8">
        <v>596.5</v>
      </c>
      <c r="BM121" s="8">
        <v>4.741</v>
      </c>
      <c r="BN121" s="507">
        <v>3.1101241922187057</v>
      </c>
      <c r="BO121" s="8">
        <v>2</v>
      </c>
    </row>
    <row r="122" spans="1:67" s="452" customFormat="1" ht="15" customHeight="1">
      <c r="A122" s="468"/>
      <c r="B122" s="212" t="s">
        <v>65</v>
      </c>
      <c r="C122" s="207" t="s">
        <v>143</v>
      </c>
      <c r="D122" s="11" t="s">
        <v>76</v>
      </c>
      <c r="E122" s="216">
        <v>42669</v>
      </c>
      <c r="F122" s="216">
        <v>42676</v>
      </c>
      <c r="G122" s="216">
        <v>42473</v>
      </c>
      <c r="H122" s="216">
        <v>42475</v>
      </c>
      <c r="I122" s="216">
        <v>42524</v>
      </c>
      <c r="J122" s="207">
        <v>221</v>
      </c>
      <c r="K122" s="207">
        <v>15.47</v>
      </c>
      <c r="L122" s="235">
        <v>5</v>
      </c>
      <c r="M122" s="311">
        <v>90.4</v>
      </c>
      <c r="N122" s="207">
        <v>80</v>
      </c>
      <c r="O122" s="232">
        <v>2</v>
      </c>
      <c r="P122" s="207">
        <v>33.02</v>
      </c>
      <c r="Q122" s="207">
        <v>44.9</v>
      </c>
      <c r="R122" s="207">
        <v>39.8</v>
      </c>
      <c r="S122" s="235">
        <v>1</v>
      </c>
      <c r="T122" s="235">
        <v>3</v>
      </c>
      <c r="U122" s="233">
        <v>8.88</v>
      </c>
      <c r="V122" s="233">
        <v>19.63</v>
      </c>
      <c r="W122" s="233">
        <v>2.37</v>
      </c>
      <c r="X122" s="233">
        <v>2.13</v>
      </c>
      <c r="Y122" s="207"/>
      <c r="Z122" s="11" t="s">
        <v>76</v>
      </c>
      <c r="AA122" s="207">
        <v>0.13</v>
      </c>
      <c r="AB122" s="207">
        <v>5</v>
      </c>
      <c r="AC122" s="207" t="s">
        <v>68</v>
      </c>
      <c r="AD122" s="207">
        <v>2</v>
      </c>
      <c r="AE122" s="207" t="s">
        <v>68</v>
      </c>
      <c r="AF122" s="207">
        <v>3</v>
      </c>
      <c r="AG122" s="207" t="s">
        <v>68</v>
      </c>
      <c r="AH122" s="207" t="s">
        <v>68</v>
      </c>
      <c r="AI122" s="207" t="s">
        <v>68</v>
      </c>
      <c r="AJ122" s="207" t="s">
        <v>68</v>
      </c>
      <c r="AK122" s="207" t="s">
        <v>68</v>
      </c>
      <c r="AL122" s="207">
        <v>1</v>
      </c>
      <c r="AM122" s="207" t="s">
        <v>68</v>
      </c>
      <c r="AN122" s="207">
        <v>1</v>
      </c>
      <c r="AO122" s="216">
        <v>42728</v>
      </c>
      <c r="AP122" s="207" t="s">
        <v>77</v>
      </c>
      <c r="AQ122" s="216">
        <v>42396</v>
      </c>
      <c r="AR122" s="207">
        <v>2</v>
      </c>
      <c r="AS122" s="207" t="s">
        <v>68</v>
      </c>
      <c r="AT122" s="207" t="s">
        <v>68</v>
      </c>
      <c r="AU122" s="11" t="s">
        <v>68</v>
      </c>
      <c r="AV122" s="11" t="s">
        <v>68</v>
      </c>
      <c r="AW122" s="207">
        <v>0</v>
      </c>
      <c r="AX122" s="8"/>
      <c r="AY122" s="11" t="s">
        <v>76</v>
      </c>
      <c r="AZ122" s="8">
        <v>5</v>
      </c>
      <c r="BA122" s="8">
        <v>1</v>
      </c>
      <c r="BB122" s="8">
        <v>5</v>
      </c>
      <c r="BC122" s="8">
        <v>5</v>
      </c>
      <c r="BD122" s="8">
        <v>1</v>
      </c>
      <c r="BE122" s="8">
        <v>3</v>
      </c>
      <c r="BF122" s="8">
        <v>3</v>
      </c>
      <c r="BG122" s="207">
        <v>39.8</v>
      </c>
      <c r="BH122" s="11" t="s">
        <v>68</v>
      </c>
      <c r="BI122" s="506">
        <v>11.55</v>
      </c>
      <c r="BJ122" s="506">
        <v>11.5</v>
      </c>
      <c r="BK122" s="506">
        <v>10.6</v>
      </c>
      <c r="BL122" s="8">
        <v>561</v>
      </c>
      <c r="BM122" s="8">
        <v>9.46</v>
      </c>
      <c r="BN122" s="507">
        <v>4.21549014004002</v>
      </c>
      <c r="BO122" s="8">
        <v>1</v>
      </c>
    </row>
    <row r="123" spans="1:67" s="452" customFormat="1" ht="15" customHeight="1">
      <c r="A123" s="468"/>
      <c r="B123" s="212" t="s">
        <v>65</v>
      </c>
      <c r="C123" s="207" t="s">
        <v>143</v>
      </c>
      <c r="D123" s="11" t="s">
        <v>78</v>
      </c>
      <c r="E123" s="216">
        <v>42681</v>
      </c>
      <c r="F123" s="216">
        <v>42689</v>
      </c>
      <c r="G123" s="216">
        <v>42472</v>
      </c>
      <c r="H123" s="216">
        <v>42475</v>
      </c>
      <c r="I123" s="216">
        <v>42520</v>
      </c>
      <c r="J123" s="207">
        <v>204</v>
      </c>
      <c r="K123" s="207">
        <v>15.4</v>
      </c>
      <c r="L123" s="235">
        <v>5</v>
      </c>
      <c r="M123" s="311">
        <v>65.8</v>
      </c>
      <c r="N123" s="207">
        <v>85</v>
      </c>
      <c r="O123" s="232">
        <v>3</v>
      </c>
      <c r="P123" s="207">
        <v>27.6</v>
      </c>
      <c r="Q123" s="207">
        <v>40.2</v>
      </c>
      <c r="R123" s="207">
        <v>43.8</v>
      </c>
      <c r="S123" s="235">
        <v>1</v>
      </c>
      <c r="T123" s="235">
        <v>3</v>
      </c>
      <c r="U123" s="233">
        <v>8</v>
      </c>
      <c r="V123" s="233">
        <v>18.9</v>
      </c>
      <c r="W123" s="233">
        <v>1.5</v>
      </c>
      <c r="X123" s="233" t="s">
        <v>68</v>
      </c>
      <c r="Y123" s="207"/>
      <c r="Z123" s="11" t="s">
        <v>78</v>
      </c>
      <c r="AA123" s="207">
        <v>3</v>
      </c>
      <c r="AB123" s="207">
        <v>2</v>
      </c>
      <c r="AC123" s="207" t="s">
        <v>68</v>
      </c>
      <c r="AD123" s="207">
        <v>2</v>
      </c>
      <c r="AE123" s="207" t="s">
        <v>68</v>
      </c>
      <c r="AF123" s="207" t="s">
        <v>68</v>
      </c>
      <c r="AG123" s="207" t="s">
        <v>68</v>
      </c>
      <c r="AH123" s="207" t="s">
        <v>68</v>
      </c>
      <c r="AI123" s="207" t="s">
        <v>68</v>
      </c>
      <c r="AJ123" s="207" t="s">
        <v>68</v>
      </c>
      <c r="AK123" s="207" t="s">
        <v>68</v>
      </c>
      <c r="AL123" s="207" t="s">
        <v>68</v>
      </c>
      <c r="AM123" s="207" t="s">
        <v>68</v>
      </c>
      <c r="AN123" s="207">
        <v>1</v>
      </c>
      <c r="AO123" s="216" t="s">
        <v>68</v>
      </c>
      <c r="AP123" s="207">
        <v>1</v>
      </c>
      <c r="AQ123" s="216" t="s">
        <v>68</v>
      </c>
      <c r="AR123" s="207">
        <v>2</v>
      </c>
      <c r="AS123" s="207" t="s">
        <v>68</v>
      </c>
      <c r="AT123" s="207">
        <v>2</v>
      </c>
      <c r="AU123" s="207" t="s">
        <v>68</v>
      </c>
      <c r="AV123" s="207">
        <v>1</v>
      </c>
      <c r="AW123" s="207">
        <v>1</v>
      </c>
      <c r="AX123" s="8"/>
      <c r="AY123" s="11" t="s">
        <v>78</v>
      </c>
      <c r="AZ123" s="8">
        <v>5</v>
      </c>
      <c r="BA123" s="8">
        <v>1</v>
      </c>
      <c r="BB123" s="8">
        <v>5</v>
      </c>
      <c r="BC123" s="8">
        <v>1</v>
      </c>
      <c r="BD123" s="8">
        <v>1</v>
      </c>
      <c r="BE123" s="11">
        <v>0</v>
      </c>
      <c r="BF123" s="8">
        <v>1</v>
      </c>
      <c r="BG123" s="207">
        <v>43.8</v>
      </c>
      <c r="BH123" s="8">
        <v>748</v>
      </c>
      <c r="BI123" s="506">
        <v>9.31</v>
      </c>
      <c r="BJ123" s="506">
        <v>8.56</v>
      </c>
      <c r="BK123" s="506">
        <v>8.61</v>
      </c>
      <c r="BL123" s="8">
        <v>441.3</v>
      </c>
      <c r="BM123" s="8">
        <v>7.3</v>
      </c>
      <c r="BN123" s="507">
        <v>1.8354486553652234</v>
      </c>
      <c r="BO123" s="8">
        <v>7</v>
      </c>
    </row>
    <row r="124" spans="1:67" s="452" customFormat="1" ht="15" customHeight="1">
      <c r="A124" s="468"/>
      <c r="B124" s="212" t="s">
        <v>65</v>
      </c>
      <c r="C124" s="207" t="s">
        <v>143</v>
      </c>
      <c r="D124" s="11" t="s">
        <v>79</v>
      </c>
      <c r="E124" s="216">
        <v>42671</v>
      </c>
      <c r="F124" s="216">
        <v>42676</v>
      </c>
      <c r="G124" s="216">
        <v>42471</v>
      </c>
      <c r="H124" s="216">
        <v>42474</v>
      </c>
      <c r="I124" s="216">
        <v>42522</v>
      </c>
      <c r="J124" s="207">
        <v>216</v>
      </c>
      <c r="K124" s="207">
        <v>14.2</v>
      </c>
      <c r="L124" s="235">
        <v>5</v>
      </c>
      <c r="M124" s="311">
        <v>58.9</v>
      </c>
      <c r="N124" s="207">
        <v>82</v>
      </c>
      <c r="O124" s="232">
        <v>3</v>
      </c>
      <c r="P124" s="207">
        <v>28.6</v>
      </c>
      <c r="Q124" s="207">
        <v>37.3</v>
      </c>
      <c r="R124" s="207">
        <v>37.8</v>
      </c>
      <c r="S124" s="235">
        <v>1</v>
      </c>
      <c r="T124" s="235">
        <v>3</v>
      </c>
      <c r="U124" s="243" t="s">
        <v>68</v>
      </c>
      <c r="V124" s="243" t="s">
        <v>68</v>
      </c>
      <c r="W124" s="243" t="s">
        <v>68</v>
      </c>
      <c r="X124" s="243" t="s">
        <v>68</v>
      </c>
      <c r="Y124" s="207"/>
      <c r="Z124" s="11" t="s">
        <v>79</v>
      </c>
      <c r="AA124" s="207" t="s">
        <v>68</v>
      </c>
      <c r="AB124" s="207">
        <v>1</v>
      </c>
      <c r="AC124" s="207">
        <v>15</v>
      </c>
      <c r="AD124" s="207">
        <v>2</v>
      </c>
      <c r="AE124" s="207">
        <v>5.7</v>
      </c>
      <c r="AF124" s="207">
        <v>2</v>
      </c>
      <c r="AG124" s="207" t="s">
        <v>68</v>
      </c>
      <c r="AH124" s="207">
        <v>1</v>
      </c>
      <c r="AI124" s="207" t="s">
        <v>68</v>
      </c>
      <c r="AJ124" s="207" t="s">
        <v>68</v>
      </c>
      <c r="AK124" s="207">
        <v>15</v>
      </c>
      <c r="AL124" s="207">
        <v>2</v>
      </c>
      <c r="AM124" s="207" t="s">
        <v>68</v>
      </c>
      <c r="AN124" s="207">
        <v>1</v>
      </c>
      <c r="AO124" s="216" t="s">
        <v>68</v>
      </c>
      <c r="AP124" s="8" t="s">
        <v>68</v>
      </c>
      <c r="AQ124" s="216" t="s">
        <v>68</v>
      </c>
      <c r="AR124" s="207">
        <v>1</v>
      </c>
      <c r="AS124" s="11" t="s">
        <v>68</v>
      </c>
      <c r="AT124" s="11" t="s">
        <v>68</v>
      </c>
      <c r="AU124" s="11" t="s">
        <v>68</v>
      </c>
      <c r="AV124" s="11" t="s">
        <v>68</v>
      </c>
      <c r="AW124" s="11" t="s">
        <v>68</v>
      </c>
      <c r="AX124" s="8"/>
      <c r="AY124" s="11" t="s">
        <v>79</v>
      </c>
      <c r="AZ124" s="8">
        <v>5</v>
      </c>
      <c r="BA124" s="8">
        <v>1</v>
      </c>
      <c r="BB124" s="8">
        <v>5</v>
      </c>
      <c r="BC124" s="8">
        <v>3</v>
      </c>
      <c r="BD124" s="8">
        <v>2</v>
      </c>
      <c r="BE124" s="8" t="s">
        <v>68</v>
      </c>
      <c r="BF124" s="424" t="s">
        <v>68</v>
      </c>
      <c r="BG124" s="207">
        <v>37.8</v>
      </c>
      <c r="BH124" s="8" t="s">
        <v>68</v>
      </c>
      <c r="BI124" s="506">
        <v>7.31</v>
      </c>
      <c r="BJ124" s="506">
        <v>7.27</v>
      </c>
      <c r="BK124" s="506">
        <v>7.49</v>
      </c>
      <c r="BL124" s="8">
        <v>367.83</v>
      </c>
      <c r="BM124" s="8">
        <v>0.55</v>
      </c>
      <c r="BN124" s="507">
        <v>-1.895095770348116</v>
      </c>
      <c r="BO124" s="8">
        <v>9</v>
      </c>
    </row>
    <row r="125" spans="1:67" s="452" customFormat="1" ht="15" customHeight="1">
      <c r="A125" s="468"/>
      <c r="B125" s="212" t="s">
        <v>65</v>
      </c>
      <c r="C125" s="207" t="s">
        <v>143</v>
      </c>
      <c r="D125" s="11" t="s">
        <v>80</v>
      </c>
      <c r="E125" s="216">
        <v>42676</v>
      </c>
      <c r="F125" s="216">
        <v>42686</v>
      </c>
      <c r="G125" s="216">
        <v>42474</v>
      </c>
      <c r="H125" s="216">
        <v>42476</v>
      </c>
      <c r="I125" s="216">
        <v>42521</v>
      </c>
      <c r="J125" s="207">
        <v>210</v>
      </c>
      <c r="K125" s="207">
        <v>12.5</v>
      </c>
      <c r="L125" s="235">
        <v>3</v>
      </c>
      <c r="M125" s="311">
        <v>63.6</v>
      </c>
      <c r="N125" s="207">
        <v>82.1</v>
      </c>
      <c r="O125" s="232">
        <v>3</v>
      </c>
      <c r="P125" s="207">
        <v>35.3</v>
      </c>
      <c r="Q125" s="207">
        <v>39</v>
      </c>
      <c r="R125" s="207">
        <v>41.3</v>
      </c>
      <c r="S125" s="235">
        <v>3</v>
      </c>
      <c r="T125" s="235">
        <v>3</v>
      </c>
      <c r="U125" s="233">
        <v>9.8</v>
      </c>
      <c r="V125" s="233">
        <v>20.1</v>
      </c>
      <c r="W125" s="233">
        <v>2</v>
      </c>
      <c r="X125" s="233">
        <v>2.8</v>
      </c>
      <c r="Y125" s="207"/>
      <c r="Z125" s="11" t="s">
        <v>80</v>
      </c>
      <c r="AA125" s="207">
        <v>5</v>
      </c>
      <c r="AB125" s="207">
        <v>1</v>
      </c>
      <c r="AC125" s="207" t="s">
        <v>68</v>
      </c>
      <c r="AD125" s="207">
        <v>2</v>
      </c>
      <c r="AE125" s="207" t="s">
        <v>68</v>
      </c>
      <c r="AF125" s="207">
        <v>1</v>
      </c>
      <c r="AG125" s="207">
        <v>0</v>
      </c>
      <c r="AH125" s="207" t="s">
        <v>68</v>
      </c>
      <c r="AI125" s="207" t="s">
        <v>68</v>
      </c>
      <c r="AJ125" s="207">
        <v>3</v>
      </c>
      <c r="AK125" s="207">
        <v>80</v>
      </c>
      <c r="AL125" s="207">
        <v>3</v>
      </c>
      <c r="AM125" s="207">
        <v>0</v>
      </c>
      <c r="AN125" s="207">
        <v>0</v>
      </c>
      <c r="AO125" s="216">
        <v>42727</v>
      </c>
      <c r="AP125" s="207">
        <v>3</v>
      </c>
      <c r="AQ125" s="216">
        <v>42418</v>
      </c>
      <c r="AR125" s="207">
        <v>3</v>
      </c>
      <c r="AS125" s="207" t="s">
        <v>68</v>
      </c>
      <c r="AT125" s="207" t="s">
        <v>68</v>
      </c>
      <c r="AU125" s="207" t="s">
        <v>68</v>
      </c>
      <c r="AV125" s="207" t="s">
        <v>68</v>
      </c>
      <c r="AW125" s="207">
        <v>1</v>
      </c>
      <c r="AX125" s="8"/>
      <c r="AY125" s="11" t="s">
        <v>80</v>
      </c>
      <c r="AZ125" s="8">
        <v>1</v>
      </c>
      <c r="BA125" s="8">
        <v>1</v>
      </c>
      <c r="BB125" s="8">
        <v>5</v>
      </c>
      <c r="BC125" s="8" t="s">
        <v>68</v>
      </c>
      <c r="BD125" s="8">
        <v>2</v>
      </c>
      <c r="BE125" s="8">
        <v>0</v>
      </c>
      <c r="BF125" s="8">
        <v>1</v>
      </c>
      <c r="BG125" s="207">
        <v>41.3</v>
      </c>
      <c r="BH125" s="8">
        <v>730.4</v>
      </c>
      <c r="BI125" s="506">
        <v>11.08</v>
      </c>
      <c r="BJ125" s="506">
        <v>11.57</v>
      </c>
      <c r="BK125" s="506">
        <v>11.39</v>
      </c>
      <c r="BL125" s="8">
        <v>567.27</v>
      </c>
      <c r="BM125" s="8">
        <v>5.73</v>
      </c>
      <c r="BN125" s="507">
        <v>2.0138526725255286</v>
      </c>
      <c r="BO125" s="8">
        <v>6</v>
      </c>
    </row>
    <row r="126" spans="1:67" s="452" customFormat="1" ht="15" customHeight="1">
      <c r="A126" s="468"/>
      <c r="B126" s="212" t="s">
        <v>65</v>
      </c>
      <c r="C126" s="207" t="s">
        <v>143</v>
      </c>
      <c r="D126" s="11" t="s">
        <v>81</v>
      </c>
      <c r="E126" s="216">
        <v>42670</v>
      </c>
      <c r="F126" s="216">
        <v>42677</v>
      </c>
      <c r="G126" s="216">
        <v>42465</v>
      </c>
      <c r="H126" s="216">
        <v>42470</v>
      </c>
      <c r="I126" s="216">
        <v>42518</v>
      </c>
      <c r="J126" s="207">
        <v>214</v>
      </c>
      <c r="K126" s="207">
        <v>13.95</v>
      </c>
      <c r="L126" s="235">
        <v>5</v>
      </c>
      <c r="M126" s="311">
        <v>58.19</v>
      </c>
      <c r="N126" s="207">
        <v>89.3</v>
      </c>
      <c r="O126" s="232">
        <v>3</v>
      </c>
      <c r="P126" s="207">
        <v>29.87</v>
      </c>
      <c r="Q126" s="207">
        <v>34</v>
      </c>
      <c r="R126" s="207">
        <v>38.8</v>
      </c>
      <c r="S126" s="235">
        <v>3</v>
      </c>
      <c r="T126" s="235">
        <v>1</v>
      </c>
      <c r="U126" s="233">
        <v>9.6</v>
      </c>
      <c r="V126" s="233">
        <v>21.9</v>
      </c>
      <c r="W126" s="233">
        <v>3.3</v>
      </c>
      <c r="X126" s="233">
        <v>2.14</v>
      </c>
      <c r="Y126" s="207"/>
      <c r="Z126" s="11" t="s">
        <v>81</v>
      </c>
      <c r="AA126" s="207">
        <v>19.4</v>
      </c>
      <c r="AB126" s="207">
        <v>3</v>
      </c>
      <c r="AC126" s="207">
        <v>19</v>
      </c>
      <c r="AD126" s="207">
        <v>2</v>
      </c>
      <c r="AE126" s="207" t="s">
        <v>68</v>
      </c>
      <c r="AF126" s="207" t="s">
        <v>68</v>
      </c>
      <c r="AG126" s="207">
        <v>0</v>
      </c>
      <c r="AH126" s="207">
        <v>1</v>
      </c>
      <c r="AI126" s="207">
        <v>15</v>
      </c>
      <c r="AJ126" s="207">
        <v>2</v>
      </c>
      <c r="AK126" s="207" t="s">
        <v>68</v>
      </c>
      <c r="AL126" s="207" t="s">
        <v>68</v>
      </c>
      <c r="AM126" s="207">
        <v>20</v>
      </c>
      <c r="AN126" s="207">
        <v>2</v>
      </c>
      <c r="AO126" s="216">
        <v>42732</v>
      </c>
      <c r="AP126" s="207">
        <v>1</v>
      </c>
      <c r="AQ126" s="216">
        <v>42402</v>
      </c>
      <c r="AR126" s="207">
        <v>2</v>
      </c>
      <c r="AS126" s="207" t="s">
        <v>68</v>
      </c>
      <c r="AT126" s="207" t="s">
        <v>68</v>
      </c>
      <c r="AU126" s="207" t="s">
        <v>68</v>
      </c>
      <c r="AV126" s="207" t="s">
        <v>68</v>
      </c>
      <c r="AW126" s="207">
        <v>1</v>
      </c>
      <c r="AX126" s="8"/>
      <c r="AY126" s="11" t="s">
        <v>81</v>
      </c>
      <c r="AZ126" s="8">
        <v>5</v>
      </c>
      <c r="BA126" s="8">
        <v>1</v>
      </c>
      <c r="BB126" s="8">
        <v>5</v>
      </c>
      <c r="BC126" s="8">
        <v>3</v>
      </c>
      <c r="BD126" s="8">
        <v>2</v>
      </c>
      <c r="BE126" s="8">
        <v>0</v>
      </c>
      <c r="BF126" s="8">
        <v>1</v>
      </c>
      <c r="BG126" s="207">
        <v>38.8</v>
      </c>
      <c r="BH126" s="8">
        <v>714.5</v>
      </c>
      <c r="BI126" s="506">
        <v>7.62</v>
      </c>
      <c r="BJ126" s="506">
        <v>7.55</v>
      </c>
      <c r="BK126" s="506">
        <v>7.18</v>
      </c>
      <c r="BL126" s="8">
        <v>372.54</v>
      </c>
      <c r="BM126" s="8">
        <v>5.75</v>
      </c>
      <c r="BN126" s="507">
        <v>3.7418011541575895</v>
      </c>
      <c r="BO126" s="8">
        <v>4</v>
      </c>
    </row>
    <row r="127" spans="1:67" s="452" customFormat="1" ht="15" customHeight="1">
      <c r="A127" s="468"/>
      <c r="B127" s="212" t="s">
        <v>65</v>
      </c>
      <c r="C127" s="207" t="s">
        <v>143</v>
      </c>
      <c r="D127" s="11" t="s">
        <v>82</v>
      </c>
      <c r="E127" s="216">
        <v>42680</v>
      </c>
      <c r="F127" s="216">
        <v>42690</v>
      </c>
      <c r="G127" s="216">
        <v>42477</v>
      </c>
      <c r="H127" s="216">
        <v>42479</v>
      </c>
      <c r="I127" s="216">
        <v>42522</v>
      </c>
      <c r="J127" s="207">
        <v>209</v>
      </c>
      <c r="K127" s="207">
        <v>13.4</v>
      </c>
      <c r="L127" s="235">
        <v>1</v>
      </c>
      <c r="M127" s="311">
        <v>68.1</v>
      </c>
      <c r="N127" s="207">
        <v>71.6</v>
      </c>
      <c r="O127" s="232">
        <v>2</v>
      </c>
      <c r="P127" s="207">
        <v>29.6</v>
      </c>
      <c r="Q127" s="207">
        <v>39.1</v>
      </c>
      <c r="R127" s="207">
        <v>38.56</v>
      </c>
      <c r="S127" s="235">
        <v>1</v>
      </c>
      <c r="T127" s="235">
        <v>3</v>
      </c>
      <c r="U127" s="233">
        <v>8.4</v>
      </c>
      <c r="V127" s="233">
        <v>17</v>
      </c>
      <c r="W127" s="233">
        <v>1.6</v>
      </c>
      <c r="X127" s="233" t="s">
        <v>68</v>
      </c>
      <c r="Y127" s="207"/>
      <c r="Z127" s="11" t="s">
        <v>82</v>
      </c>
      <c r="AA127" s="207">
        <v>19</v>
      </c>
      <c r="AB127" s="375" t="s">
        <v>74</v>
      </c>
      <c r="AC127" s="207" t="s">
        <v>83</v>
      </c>
      <c r="AD127" s="207" t="s">
        <v>83</v>
      </c>
      <c r="AE127" s="207" t="s">
        <v>83</v>
      </c>
      <c r="AF127" s="207">
        <v>1</v>
      </c>
      <c r="AG127" s="207" t="s">
        <v>68</v>
      </c>
      <c r="AH127" s="207">
        <v>1</v>
      </c>
      <c r="AI127" s="207" t="s">
        <v>83</v>
      </c>
      <c r="AJ127" s="207" t="s">
        <v>83</v>
      </c>
      <c r="AK127" s="207" t="s">
        <v>83</v>
      </c>
      <c r="AL127" s="207" t="s">
        <v>83</v>
      </c>
      <c r="AM127" s="207" t="s">
        <v>83</v>
      </c>
      <c r="AN127" s="207" t="s">
        <v>83</v>
      </c>
      <c r="AO127" s="216">
        <v>42724</v>
      </c>
      <c r="AP127" s="207">
        <v>2</v>
      </c>
      <c r="AQ127" s="216">
        <v>42420</v>
      </c>
      <c r="AR127" s="207">
        <v>2</v>
      </c>
      <c r="AS127" s="207" t="s">
        <v>68</v>
      </c>
      <c r="AT127" s="207" t="s">
        <v>68</v>
      </c>
      <c r="AU127" s="207" t="s">
        <v>68</v>
      </c>
      <c r="AV127" s="207" t="s">
        <v>68</v>
      </c>
      <c r="AW127" s="207" t="s">
        <v>68</v>
      </c>
      <c r="AX127" s="8"/>
      <c r="AY127" s="11" t="s">
        <v>82</v>
      </c>
      <c r="AZ127" s="8">
        <v>5</v>
      </c>
      <c r="BA127" s="8">
        <v>5</v>
      </c>
      <c r="BB127" s="8">
        <v>5</v>
      </c>
      <c r="BC127" s="8" t="s">
        <v>68</v>
      </c>
      <c r="BD127" s="8">
        <v>2</v>
      </c>
      <c r="BE127" s="11" t="s">
        <v>68</v>
      </c>
      <c r="BF127" s="8">
        <v>1</v>
      </c>
      <c r="BG127" s="207">
        <v>38.56</v>
      </c>
      <c r="BH127" s="8">
        <v>771.5</v>
      </c>
      <c r="BI127" s="506">
        <v>10.75</v>
      </c>
      <c r="BJ127" s="506">
        <v>10.08</v>
      </c>
      <c r="BK127" s="506">
        <v>10.72</v>
      </c>
      <c r="BL127" s="8">
        <v>526</v>
      </c>
      <c r="BM127" s="8">
        <v>11.61</v>
      </c>
      <c r="BN127" s="507">
        <v>2.8239752187904097</v>
      </c>
      <c r="BO127" s="8">
        <v>3</v>
      </c>
    </row>
    <row r="128" spans="1:67" s="452" customFormat="1" ht="15" customHeight="1">
      <c r="A128" s="468"/>
      <c r="B128" s="212" t="s">
        <v>65</v>
      </c>
      <c r="C128" s="207" t="s">
        <v>143</v>
      </c>
      <c r="D128" s="11" t="s">
        <v>84</v>
      </c>
      <c r="E128" s="216">
        <v>42678</v>
      </c>
      <c r="F128" s="216">
        <v>42685</v>
      </c>
      <c r="G128" s="216">
        <v>42466</v>
      </c>
      <c r="H128" s="216">
        <v>42468</v>
      </c>
      <c r="I128" s="216">
        <v>42520</v>
      </c>
      <c r="J128" s="207">
        <v>207</v>
      </c>
      <c r="K128" s="207">
        <v>15.2</v>
      </c>
      <c r="L128" s="235">
        <v>3</v>
      </c>
      <c r="M128" s="311">
        <v>47.6</v>
      </c>
      <c r="N128" s="207">
        <v>85.1</v>
      </c>
      <c r="O128" s="232">
        <v>3</v>
      </c>
      <c r="P128" s="207">
        <v>38.9</v>
      </c>
      <c r="Q128" s="207">
        <v>29.2</v>
      </c>
      <c r="R128" s="207">
        <v>46.5</v>
      </c>
      <c r="S128" s="235">
        <v>1</v>
      </c>
      <c r="T128" s="235">
        <v>3</v>
      </c>
      <c r="U128" s="233">
        <v>8.36</v>
      </c>
      <c r="V128" s="233">
        <v>18.5</v>
      </c>
      <c r="W128" s="233">
        <v>3.1</v>
      </c>
      <c r="X128" s="233">
        <v>2.6</v>
      </c>
      <c r="Y128" s="207"/>
      <c r="Z128" s="11" t="s">
        <v>84</v>
      </c>
      <c r="AA128" s="207">
        <v>4.5</v>
      </c>
      <c r="AB128" s="207">
        <v>2</v>
      </c>
      <c r="AC128" s="207">
        <v>25</v>
      </c>
      <c r="AD128" s="207">
        <v>2</v>
      </c>
      <c r="AE128" s="207">
        <v>2</v>
      </c>
      <c r="AF128" s="207">
        <v>2</v>
      </c>
      <c r="AG128" s="207">
        <v>0</v>
      </c>
      <c r="AH128" s="207">
        <v>1</v>
      </c>
      <c r="AI128" s="207" t="s">
        <v>68</v>
      </c>
      <c r="AJ128" s="207" t="s">
        <v>68</v>
      </c>
      <c r="AK128" s="207">
        <v>5</v>
      </c>
      <c r="AL128" s="207">
        <v>3</v>
      </c>
      <c r="AM128" s="207">
        <v>0</v>
      </c>
      <c r="AN128" s="207">
        <v>0</v>
      </c>
      <c r="AO128" s="216">
        <v>42402</v>
      </c>
      <c r="AP128" s="207">
        <v>2</v>
      </c>
      <c r="AQ128" s="216">
        <v>42441</v>
      </c>
      <c r="AR128" s="207">
        <v>2</v>
      </c>
      <c r="AS128" s="216">
        <v>42420</v>
      </c>
      <c r="AT128" s="207">
        <v>1</v>
      </c>
      <c r="AU128" s="216">
        <v>42505</v>
      </c>
      <c r="AV128" s="207">
        <v>3</v>
      </c>
      <c r="AW128" s="207">
        <v>3</v>
      </c>
      <c r="AX128" s="8"/>
      <c r="AY128" s="11" t="s">
        <v>84</v>
      </c>
      <c r="AZ128" s="8">
        <v>5</v>
      </c>
      <c r="BA128" s="8">
        <v>1</v>
      </c>
      <c r="BB128" s="8">
        <v>5</v>
      </c>
      <c r="BC128" s="8">
        <v>1</v>
      </c>
      <c r="BD128" s="8">
        <v>2</v>
      </c>
      <c r="BE128" s="8">
        <v>0.5</v>
      </c>
      <c r="BF128" s="8">
        <v>1</v>
      </c>
      <c r="BG128" s="207">
        <v>46.5</v>
      </c>
      <c r="BH128" s="8" t="s">
        <v>68</v>
      </c>
      <c r="BI128" s="506">
        <v>8.93</v>
      </c>
      <c r="BJ128" s="506">
        <v>8.78</v>
      </c>
      <c r="BK128" s="506">
        <v>9.43</v>
      </c>
      <c r="BL128" s="8">
        <v>452.5</v>
      </c>
      <c r="BM128" s="8">
        <v>13.8</v>
      </c>
      <c r="BN128" s="507">
        <v>9.409292117695193</v>
      </c>
      <c r="BO128" s="8">
        <v>1</v>
      </c>
    </row>
    <row r="129" spans="1:67" s="452" customFormat="1" ht="15" customHeight="1">
      <c r="A129" s="468"/>
      <c r="B129" s="212" t="s">
        <v>65</v>
      </c>
      <c r="C129" s="207" t="s">
        <v>143</v>
      </c>
      <c r="D129" s="11" t="s">
        <v>85</v>
      </c>
      <c r="E129" s="216">
        <v>42678</v>
      </c>
      <c r="F129" s="216">
        <v>42684</v>
      </c>
      <c r="G129" s="216">
        <v>42464</v>
      </c>
      <c r="H129" s="216">
        <v>42466</v>
      </c>
      <c r="I129" s="216">
        <v>42515</v>
      </c>
      <c r="J129" s="207">
        <v>198</v>
      </c>
      <c r="K129" s="207">
        <v>12.7</v>
      </c>
      <c r="L129" s="235">
        <v>5</v>
      </c>
      <c r="M129" s="311" t="s">
        <v>68</v>
      </c>
      <c r="N129" s="207">
        <v>84</v>
      </c>
      <c r="O129" s="232" t="s">
        <v>72</v>
      </c>
      <c r="P129" s="218">
        <v>32.2</v>
      </c>
      <c r="Q129" s="218">
        <v>34.3</v>
      </c>
      <c r="R129" s="188" t="s">
        <v>144</v>
      </c>
      <c r="S129" s="235" t="s">
        <v>87</v>
      </c>
      <c r="T129" s="235" t="s">
        <v>87</v>
      </c>
      <c r="U129" s="307" t="s">
        <v>68</v>
      </c>
      <c r="V129" s="307" t="s">
        <v>68</v>
      </c>
      <c r="W129" s="307" t="s">
        <v>68</v>
      </c>
      <c r="X129" s="307" t="s">
        <v>68</v>
      </c>
      <c r="Y129" s="207"/>
      <c r="Z129" s="11" t="s">
        <v>85</v>
      </c>
      <c r="AA129" s="207">
        <v>20</v>
      </c>
      <c r="AB129" s="207">
        <v>3</v>
      </c>
      <c r="AC129" s="207" t="s">
        <v>68</v>
      </c>
      <c r="AD129" s="207" t="s">
        <v>68</v>
      </c>
      <c r="AE129" s="207" t="s">
        <v>68</v>
      </c>
      <c r="AF129" s="207" t="s">
        <v>68</v>
      </c>
      <c r="AG129" s="207" t="s">
        <v>68</v>
      </c>
      <c r="AH129" s="207" t="s">
        <v>68</v>
      </c>
      <c r="AI129" s="207" t="s">
        <v>68</v>
      </c>
      <c r="AJ129" s="207" t="s">
        <v>68</v>
      </c>
      <c r="AK129" s="207" t="s">
        <v>68</v>
      </c>
      <c r="AL129" s="207" t="s">
        <v>68</v>
      </c>
      <c r="AM129" s="207">
        <v>0</v>
      </c>
      <c r="AN129" s="207">
        <v>1</v>
      </c>
      <c r="AO129" s="216">
        <v>42416</v>
      </c>
      <c r="AP129" s="375" t="s">
        <v>116</v>
      </c>
      <c r="AQ129" s="216" t="s">
        <v>68</v>
      </c>
      <c r="AR129" s="207" t="s">
        <v>68</v>
      </c>
      <c r="AS129" s="207" t="s">
        <v>68</v>
      </c>
      <c r="AT129" s="207" t="s">
        <v>68</v>
      </c>
      <c r="AU129" s="207" t="s">
        <v>68</v>
      </c>
      <c r="AV129" s="207" t="s">
        <v>68</v>
      </c>
      <c r="AW129" s="207">
        <v>1</v>
      </c>
      <c r="AX129" s="8"/>
      <c r="AY129" s="11" t="s">
        <v>85</v>
      </c>
      <c r="AZ129" s="8">
        <v>1</v>
      </c>
      <c r="BA129" s="8">
        <v>1</v>
      </c>
      <c r="BB129" s="8">
        <v>1</v>
      </c>
      <c r="BC129" s="8">
        <v>5</v>
      </c>
      <c r="BD129" s="8">
        <v>3</v>
      </c>
      <c r="BE129" s="8">
        <v>0</v>
      </c>
      <c r="BF129" s="8">
        <v>1</v>
      </c>
      <c r="BG129" s="188" t="s">
        <v>144</v>
      </c>
      <c r="BH129" s="8">
        <v>689.8</v>
      </c>
      <c r="BI129" s="506">
        <v>8.5</v>
      </c>
      <c r="BJ129" s="506">
        <v>7.95</v>
      </c>
      <c r="BK129" s="506">
        <v>8</v>
      </c>
      <c r="BL129" s="8">
        <v>407.5</v>
      </c>
      <c r="BM129" s="8">
        <v>0</v>
      </c>
      <c r="BN129" s="507" t="s">
        <v>68</v>
      </c>
      <c r="BO129" s="8">
        <v>8</v>
      </c>
    </row>
    <row r="130" spans="1:67" s="452" customFormat="1" ht="15" customHeight="1">
      <c r="A130" s="468"/>
      <c r="B130" s="212" t="s">
        <v>65</v>
      </c>
      <c r="C130" s="207"/>
      <c r="D130" s="217" t="s">
        <v>89</v>
      </c>
      <c r="E130" s="461"/>
      <c r="F130" s="461"/>
      <c r="G130" s="461"/>
      <c r="H130" s="461"/>
      <c r="I130" s="461"/>
      <c r="J130" s="475">
        <f>AVERAGE(J118:J129)</f>
        <v>209.66666666666666</v>
      </c>
      <c r="K130" s="475">
        <f>AVERAGE(K118:K129)</f>
        <v>14.613333333333332</v>
      </c>
      <c r="L130" s="476">
        <v>3</v>
      </c>
      <c r="M130" s="475">
        <f aca="true" t="shared" si="19" ref="M130:R130">AVERAGE(M118:M129)</f>
        <v>68.99363636363637</v>
      </c>
      <c r="N130" s="475">
        <f t="shared" si="19"/>
        <v>80.75833333333334</v>
      </c>
      <c r="O130" s="477">
        <v>3</v>
      </c>
      <c r="P130" s="475">
        <f t="shared" si="19"/>
        <v>32.469166666666666</v>
      </c>
      <c r="Q130" s="364">
        <f t="shared" si="19"/>
        <v>38.725</v>
      </c>
      <c r="R130" s="364">
        <f t="shared" si="19"/>
        <v>40.303636363636365</v>
      </c>
      <c r="S130" s="476" t="s">
        <v>90</v>
      </c>
      <c r="T130" s="476" t="s">
        <v>115</v>
      </c>
      <c r="U130" s="253">
        <f aca="true" t="shared" si="20" ref="U130:X130">AVERAGE(U118:U129)</f>
        <v>8.88</v>
      </c>
      <c r="V130" s="253">
        <f t="shared" si="20"/>
        <v>21.92875</v>
      </c>
      <c r="W130" s="253">
        <f t="shared" si="20"/>
        <v>2.28375</v>
      </c>
      <c r="X130" s="253">
        <f t="shared" si="20"/>
        <v>2.3299999999999996</v>
      </c>
      <c r="Y130" s="207"/>
      <c r="Z130" s="217" t="s">
        <v>89</v>
      </c>
      <c r="AA130" s="475">
        <f aca="true" t="shared" si="21" ref="AA130:AW130">SUM(AA118:AA129)</f>
        <v>73.38</v>
      </c>
      <c r="AB130" s="475">
        <f t="shared" si="21"/>
        <v>20</v>
      </c>
      <c r="AC130" s="475">
        <f t="shared" si="21"/>
        <v>229</v>
      </c>
      <c r="AD130" s="475">
        <f t="shared" si="21"/>
        <v>15</v>
      </c>
      <c r="AE130" s="475">
        <f t="shared" si="21"/>
        <v>90.7</v>
      </c>
      <c r="AF130" s="475">
        <f t="shared" si="21"/>
        <v>11</v>
      </c>
      <c r="AG130" s="475">
        <f t="shared" si="21"/>
        <v>0</v>
      </c>
      <c r="AH130" s="475">
        <f t="shared" si="21"/>
        <v>6</v>
      </c>
      <c r="AI130" s="475">
        <f t="shared" si="21"/>
        <v>15</v>
      </c>
      <c r="AJ130" s="475">
        <f t="shared" si="21"/>
        <v>6</v>
      </c>
      <c r="AK130" s="475">
        <f t="shared" si="21"/>
        <v>101.4</v>
      </c>
      <c r="AL130" s="475">
        <f t="shared" si="21"/>
        <v>12</v>
      </c>
      <c r="AM130" s="475">
        <f t="shared" si="21"/>
        <v>20</v>
      </c>
      <c r="AN130" s="475">
        <f t="shared" si="21"/>
        <v>9</v>
      </c>
      <c r="AO130" s="475">
        <f t="shared" si="21"/>
        <v>383211</v>
      </c>
      <c r="AP130" s="475">
        <f t="shared" si="21"/>
        <v>16</v>
      </c>
      <c r="AQ130" s="475">
        <f t="shared" si="21"/>
        <v>296952</v>
      </c>
      <c r="AR130" s="475">
        <f t="shared" si="21"/>
        <v>16</v>
      </c>
      <c r="AS130" s="475">
        <f t="shared" si="21"/>
        <v>42420</v>
      </c>
      <c r="AT130" s="475">
        <f t="shared" si="21"/>
        <v>3</v>
      </c>
      <c r="AU130" s="475">
        <f t="shared" si="21"/>
        <v>42505</v>
      </c>
      <c r="AV130" s="475">
        <f t="shared" si="21"/>
        <v>4</v>
      </c>
      <c r="AW130" s="475">
        <f t="shared" si="21"/>
        <v>7</v>
      </c>
      <c r="AX130" s="8"/>
      <c r="AY130" s="217" t="s">
        <v>89</v>
      </c>
      <c r="AZ130" s="501">
        <v>5</v>
      </c>
      <c r="BA130" s="501">
        <v>1.3333333333333333</v>
      </c>
      <c r="BB130" s="501">
        <v>4.666666666666667</v>
      </c>
      <c r="BC130" s="501">
        <v>3.4</v>
      </c>
      <c r="BD130" s="501">
        <v>1.9166666666666667</v>
      </c>
      <c r="BE130" s="334">
        <v>0.5555555555555556</v>
      </c>
      <c r="BF130" s="8">
        <v>1</v>
      </c>
      <c r="BG130" s="475">
        <f>AVERAGE(BG118:BG129)</f>
        <v>40.303636363636365</v>
      </c>
      <c r="BH130" s="334">
        <v>733.45</v>
      </c>
      <c r="BI130" s="334">
        <v>9.866750000000001</v>
      </c>
      <c r="BJ130" s="334">
        <v>9.645</v>
      </c>
      <c r="BK130" s="334">
        <v>9.563666666666668</v>
      </c>
      <c r="BL130" s="334">
        <v>484.6308333333334</v>
      </c>
      <c r="BM130" s="334">
        <v>5.90014494970465</v>
      </c>
      <c r="BN130" s="334">
        <v>2.3658900647051047</v>
      </c>
      <c r="BO130" s="501">
        <v>3</v>
      </c>
    </row>
    <row r="131" spans="1:68" s="188" customFormat="1" ht="12.75">
      <c r="A131" s="468"/>
      <c r="B131" s="188" t="s">
        <v>91</v>
      </c>
      <c r="C131" s="207" t="s">
        <v>145</v>
      </c>
      <c r="D131" s="460" t="s">
        <v>78</v>
      </c>
      <c r="E131" s="462">
        <v>43051</v>
      </c>
      <c r="F131" s="462">
        <v>43059</v>
      </c>
      <c r="G131" s="462">
        <v>42839</v>
      </c>
      <c r="H131" s="462">
        <v>42842</v>
      </c>
      <c r="I131" s="462">
        <v>42886</v>
      </c>
      <c r="J131" s="207">
        <v>200</v>
      </c>
      <c r="K131" s="207">
        <v>13.8</v>
      </c>
      <c r="L131" s="207">
        <v>5</v>
      </c>
      <c r="M131" s="207">
        <v>49.3</v>
      </c>
      <c r="N131" s="207">
        <v>80</v>
      </c>
      <c r="O131" s="207">
        <v>3</v>
      </c>
      <c r="P131" s="207">
        <v>27.5</v>
      </c>
      <c r="Q131" s="207">
        <v>41.8</v>
      </c>
      <c r="R131" s="207">
        <v>43.4</v>
      </c>
      <c r="S131" s="207">
        <v>1</v>
      </c>
      <c r="T131" s="207">
        <v>3</v>
      </c>
      <c r="U131" s="207">
        <v>8</v>
      </c>
      <c r="V131" s="207">
        <v>17.5</v>
      </c>
      <c r="W131" s="207">
        <v>2.1</v>
      </c>
      <c r="X131" s="207">
        <v>2</v>
      </c>
      <c r="Y131" s="207" t="s">
        <v>146</v>
      </c>
      <c r="Z131" s="11" t="s">
        <v>78</v>
      </c>
      <c r="AA131" s="207">
        <v>4</v>
      </c>
      <c r="AB131" s="207">
        <v>2</v>
      </c>
      <c r="AC131" s="207"/>
      <c r="AD131" s="207">
        <v>3</v>
      </c>
      <c r="AE131" s="207" t="s">
        <v>68</v>
      </c>
      <c r="AF131" s="207" t="s">
        <v>68</v>
      </c>
      <c r="AG131" s="207" t="s">
        <v>68</v>
      </c>
      <c r="AH131" s="207" t="s">
        <v>68</v>
      </c>
      <c r="AI131" s="207" t="s">
        <v>68</v>
      </c>
      <c r="AJ131" s="207" t="s">
        <v>68</v>
      </c>
      <c r="AK131" s="207" t="s">
        <v>68</v>
      </c>
      <c r="AL131" s="207" t="s">
        <v>68</v>
      </c>
      <c r="AM131" s="207" t="s">
        <v>68</v>
      </c>
      <c r="AN131" s="207">
        <v>1</v>
      </c>
      <c r="AO131" s="207" t="s">
        <v>68</v>
      </c>
      <c r="AP131" s="207">
        <v>1</v>
      </c>
      <c r="AQ131" s="207"/>
      <c r="AR131" s="207">
        <v>1</v>
      </c>
      <c r="AS131" s="207"/>
      <c r="AT131" s="207">
        <v>1</v>
      </c>
      <c r="AU131" s="207" t="s">
        <v>68</v>
      </c>
      <c r="AV131" s="207" t="s">
        <v>68</v>
      </c>
      <c r="AW131" s="207" t="s">
        <v>68</v>
      </c>
      <c r="AX131" s="207" t="s">
        <v>146</v>
      </c>
      <c r="AY131" s="188" t="s">
        <v>78</v>
      </c>
      <c r="AZ131" s="207">
        <v>5</v>
      </c>
      <c r="BA131" s="207">
        <v>1</v>
      </c>
      <c r="BB131" s="207">
        <v>5</v>
      </c>
      <c r="BC131" s="207">
        <v>3</v>
      </c>
      <c r="BD131" s="207">
        <v>1</v>
      </c>
      <c r="BE131" s="207">
        <v>3</v>
      </c>
      <c r="BF131" s="207">
        <v>5</v>
      </c>
      <c r="BG131" s="207">
        <v>43.4</v>
      </c>
      <c r="BH131" s="207">
        <v>761</v>
      </c>
      <c r="BI131" s="207">
        <v>9.86</v>
      </c>
      <c r="BJ131" s="207">
        <v>11.24</v>
      </c>
      <c r="BK131" s="207">
        <v>11.36</v>
      </c>
      <c r="BL131" s="207">
        <v>482.4</v>
      </c>
      <c r="BM131" s="207">
        <v>11.89</v>
      </c>
      <c r="BO131" s="207">
        <v>2</v>
      </c>
      <c r="BP131" s="422"/>
    </row>
    <row r="132" spans="1:68" s="188" customFormat="1" ht="12.75">
      <c r="A132" s="468"/>
      <c r="B132" s="188" t="s">
        <v>91</v>
      </c>
      <c r="C132" s="207"/>
      <c r="D132" s="188" t="s">
        <v>73</v>
      </c>
      <c r="E132" s="462">
        <v>43046</v>
      </c>
      <c r="F132" s="462">
        <v>43056</v>
      </c>
      <c r="G132" s="462">
        <v>42839</v>
      </c>
      <c r="H132" s="462">
        <v>42841</v>
      </c>
      <c r="I132" s="462">
        <v>42884</v>
      </c>
      <c r="J132" s="207">
        <v>194</v>
      </c>
      <c r="K132" s="207">
        <v>20</v>
      </c>
      <c r="L132" s="207">
        <v>3</v>
      </c>
      <c r="M132" s="207">
        <v>80.9</v>
      </c>
      <c r="N132" s="207">
        <v>78</v>
      </c>
      <c r="O132" s="207">
        <v>2</v>
      </c>
      <c r="P132" s="207">
        <v>40.2</v>
      </c>
      <c r="Q132" s="207">
        <v>35.4</v>
      </c>
      <c r="R132" s="207">
        <v>43.9</v>
      </c>
      <c r="S132" s="207">
        <v>1</v>
      </c>
      <c r="T132" s="207">
        <v>3</v>
      </c>
      <c r="U132" s="207">
        <v>8.7</v>
      </c>
      <c r="V132" s="207">
        <v>18.8</v>
      </c>
      <c r="W132" s="207">
        <v>3.3</v>
      </c>
      <c r="X132" s="207">
        <v>2.01</v>
      </c>
      <c r="Y132" s="207"/>
      <c r="Z132" s="188" t="s">
        <v>73</v>
      </c>
      <c r="AA132" s="207">
        <v>0</v>
      </c>
      <c r="AB132" s="207">
        <v>1</v>
      </c>
      <c r="AC132" s="207">
        <v>0</v>
      </c>
      <c r="AD132" s="207">
        <v>1</v>
      </c>
      <c r="AE132" s="207">
        <v>35.4</v>
      </c>
      <c r="AF132" s="375" t="s">
        <v>72</v>
      </c>
      <c r="AG132" s="207" t="s">
        <v>68</v>
      </c>
      <c r="AH132" s="207" t="s">
        <v>68</v>
      </c>
      <c r="AI132" s="207" t="s">
        <v>68</v>
      </c>
      <c r="AJ132" s="207" t="s">
        <v>68</v>
      </c>
      <c r="AK132" s="207">
        <v>0</v>
      </c>
      <c r="AL132" s="207">
        <v>1</v>
      </c>
      <c r="AM132" s="207">
        <v>0</v>
      </c>
      <c r="AN132" s="207">
        <v>1</v>
      </c>
      <c r="AO132" s="462">
        <v>43097</v>
      </c>
      <c r="AP132" s="375" t="s">
        <v>72</v>
      </c>
      <c r="AQ132" s="207"/>
      <c r="AR132" s="207">
        <v>1</v>
      </c>
      <c r="AS132" s="207"/>
      <c r="AT132" s="207">
        <v>1</v>
      </c>
      <c r="AU132" s="207" t="s">
        <v>68</v>
      </c>
      <c r="AV132" s="207" t="s">
        <v>68</v>
      </c>
      <c r="AW132" s="207" t="s">
        <v>68</v>
      </c>
      <c r="AX132" s="207"/>
      <c r="AY132" s="188" t="s">
        <v>73</v>
      </c>
      <c r="AZ132" s="207">
        <v>5</v>
      </c>
      <c r="BA132" s="207">
        <v>1</v>
      </c>
      <c r="BB132" s="207">
        <v>5</v>
      </c>
      <c r="BC132" s="207">
        <v>5</v>
      </c>
      <c r="BD132" s="207">
        <v>1</v>
      </c>
      <c r="BE132" s="207">
        <v>4.4</v>
      </c>
      <c r="BF132" s="207">
        <v>1</v>
      </c>
      <c r="BG132" s="207">
        <v>43.9</v>
      </c>
      <c r="BH132" s="207">
        <v>792</v>
      </c>
      <c r="BI132" s="207">
        <v>13.2</v>
      </c>
      <c r="BJ132" s="207">
        <v>13.2</v>
      </c>
      <c r="BK132" s="207">
        <v>12.9</v>
      </c>
      <c r="BL132" s="207">
        <v>651.8</v>
      </c>
      <c r="BM132" s="207">
        <v>5.7</v>
      </c>
      <c r="BO132" s="207">
        <v>2</v>
      </c>
      <c r="BP132" s="422"/>
    </row>
    <row r="133" spans="1:68" s="188" customFormat="1" ht="12.75">
      <c r="A133" s="468"/>
      <c r="B133" s="188" t="s">
        <v>91</v>
      </c>
      <c r="C133" s="207"/>
      <c r="D133" s="188" t="s">
        <v>67</v>
      </c>
      <c r="E133" s="462">
        <v>43054</v>
      </c>
      <c r="F133" s="462">
        <v>43063</v>
      </c>
      <c r="G133" s="462">
        <v>42839</v>
      </c>
      <c r="H133" s="462">
        <v>42841</v>
      </c>
      <c r="I133" s="462">
        <v>42886</v>
      </c>
      <c r="J133" s="207">
        <v>182</v>
      </c>
      <c r="K133" s="207">
        <v>12.5</v>
      </c>
      <c r="L133" s="207">
        <v>5</v>
      </c>
      <c r="M133" s="207">
        <v>52.83</v>
      </c>
      <c r="N133" s="207">
        <v>72</v>
      </c>
      <c r="O133" s="207">
        <v>4</v>
      </c>
      <c r="P133" s="207">
        <v>31</v>
      </c>
      <c r="Q133" s="207">
        <v>43.4</v>
      </c>
      <c r="R133" s="207">
        <v>41.93</v>
      </c>
      <c r="S133" s="207">
        <v>5</v>
      </c>
      <c r="T133" s="207">
        <v>3</v>
      </c>
      <c r="U133" s="207" t="s">
        <v>68</v>
      </c>
      <c r="V133" s="207" t="s">
        <v>68</v>
      </c>
      <c r="W133" s="207" t="s">
        <v>68</v>
      </c>
      <c r="X133" s="207" t="s">
        <v>68</v>
      </c>
      <c r="Y133" s="207"/>
      <c r="Z133" s="11" t="s">
        <v>67</v>
      </c>
      <c r="AA133" s="207" t="s">
        <v>68</v>
      </c>
      <c r="AB133" s="207">
        <v>1</v>
      </c>
      <c r="AC133" s="207">
        <v>80</v>
      </c>
      <c r="AD133" s="207">
        <v>3</v>
      </c>
      <c r="AE133" s="207" t="s">
        <v>68</v>
      </c>
      <c r="AF133" s="207" t="s">
        <v>68</v>
      </c>
      <c r="AG133" s="207" t="s">
        <v>68</v>
      </c>
      <c r="AH133" s="207" t="s">
        <v>94</v>
      </c>
      <c r="AI133" s="207" t="s">
        <v>94</v>
      </c>
      <c r="AJ133" s="207" t="s">
        <v>94</v>
      </c>
      <c r="AK133" s="207" t="s">
        <v>94</v>
      </c>
      <c r="AL133" s="207" t="s">
        <v>94</v>
      </c>
      <c r="AM133" s="207" t="s">
        <v>68</v>
      </c>
      <c r="AN133" s="207">
        <v>1</v>
      </c>
      <c r="AO133" s="207" t="s">
        <v>68</v>
      </c>
      <c r="AP133" s="207" t="s">
        <v>94</v>
      </c>
      <c r="AQ133" s="207" t="s">
        <v>68</v>
      </c>
      <c r="AR133" s="207" t="s">
        <v>94</v>
      </c>
      <c r="AS133" s="207" t="s">
        <v>68</v>
      </c>
      <c r="AT133" s="207" t="s">
        <v>68</v>
      </c>
      <c r="AU133" s="218"/>
      <c r="AV133" s="11"/>
      <c r="AW133" s="11"/>
      <c r="AX133" s="207"/>
      <c r="AY133" s="188" t="s">
        <v>67</v>
      </c>
      <c r="AZ133" s="207">
        <v>5</v>
      </c>
      <c r="BA133" s="207">
        <v>1</v>
      </c>
      <c r="BB133" s="207">
        <v>5</v>
      </c>
      <c r="BC133" s="207">
        <v>5</v>
      </c>
      <c r="BD133" s="207">
        <v>1</v>
      </c>
      <c r="BE133" s="207">
        <v>0</v>
      </c>
      <c r="BF133" s="207">
        <v>1</v>
      </c>
      <c r="BG133" s="207">
        <v>41.93</v>
      </c>
      <c r="BH133" s="207" t="s">
        <v>68</v>
      </c>
      <c r="BI133" s="207">
        <v>9.568</v>
      </c>
      <c r="BJ133" s="207">
        <v>9.493</v>
      </c>
      <c r="BK133" s="207">
        <v>9.96</v>
      </c>
      <c r="BL133" s="207">
        <v>483.685</v>
      </c>
      <c r="BM133" s="207">
        <v>2.784</v>
      </c>
      <c r="BO133" s="207">
        <v>6</v>
      </c>
      <c r="BP133" s="422"/>
    </row>
    <row r="134" spans="1:68" s="188" customFormat="1" ht="12.75">
      <c r="A134" s="468"/>
      <c r="B134" s="188" t="s">
        <v>91</v>
      </c>
      <c r="C134" s="207"/>
      <c r="D134" s="463" t="s">
        <v>95</v>
      </c>
      <c r="E134" s="462">
        <v>43052</v>
      </c>
      <c r="F134" s="462">
        <v>43068</v>
      </c>
      <c r="G134" s="462">
        <v>42842</v>
      </c>
      <c r="H134" s="462">
        <v>42844</v>
      </c>
      <c r="I134" s="462">
        <v>42887</v>
      </c>
      <c r="J134" s="207">
        <v>200</v>
      </c>
      <c r="K134" s="207">
        <v>20.98</v>
      </c>
      <c r="L134" s="207">
        <v>5</v>
      </c>
      <c r="M134" s="207">
        <v>109.2</v>
      </c>
      <c r="N134" s="207">
        <v>79</v>
      </c>
      <c r="O134" s="207">
        <v>2</v>
      </c>
      <c r="P134" s="207">
        <v>36.8</v>
      </c>
      <c r="Q134" s="207">
        <v>40.4</v>
      </c>
      <c r="R134" s="207">
        <v>40.2</v>
      </c>
      <c r="S134" s="207">
        <v>5</v>
      </c>
      <c r="T134" s="207">
        <v>1</v>
      </c>
      <c r="U134" s="207">
        <v>8.46</v>
      </c>
      <c r="V134" s="207">
        <v>17.78</v>
      </c>
      <c r="W134" s="207">
        <v>1.81</v>
      </c>
      <c r="X134" s="207">
        <v>1.75</v>
      </c>
      <c r="Y134" s="207"/>
      <c r="Z134" s="11" t="s">
        <v>76</v>
      </c>
      <c r="AA134" s="207">
        <v>0.19</v>
      </c>
      <c r="AB134" s="207">
        <v>3</v>
      </c>
      <c r="AC134" s="207" t="s">
        <v>68</v>
      </c>
      <c r="AD134" s="207" t="s">
        <v>68</v>
      </c>
      <c r="AE134" s="207" t="s">
        <v>68</v>
      </c>
      <c r="AF134" s="207">
        <v>3</v>
      </c>
      <c r="AG134" s="207" t="s">
        <v>68</v>
      </c>
      <c r="AH134" s="207" t="s">
        <v>68</v>
      </c>
      <c r="AI134" s="207" t="s">
        <v>68</v>
      </c>
      <c r="AJ134" s="207" t="s">
        <v>68</v>
      </c>
      <c r="AK134" s="207" t="s">
        <v>68</v>
      </c>
      <c r="AL134" s="207" t="s">
        <v>68</v>
      </c>
      <c r="AM134" s="207" t="s">
        <v>68</v>
      </c>
      <c r="AN134" s="207" t="s">
        <v>68</v>
      </c>
      <c r="AO134" s="207" t="s">
        <v>68</v>
      </c>
      <c r="AP134" s="207" t="s">
        <v>68</v>
      </c>
      <c r="AQ134" s="207" t="s">
        <v>68</v>
      </c>
      <c r="AR134" s="207" t="s">
        <v>68</v>
      </c>
      <c r="AS134" s="207" t="s">
        <v>68</v>
      </c>
      <c r="AT134" s="207" t="s">
        <v>68</v>
      </c>
      <c r="AU134" s="207" t="s">
        <v>68</v>
      </c>
      <c r="AV134" s="207" t="s">
        <v>68</v>
      </c>
      <c r="AW134" s="207" t="s">
        <v>68</v>
      </c>
      <c r="AX134" s="207"/>
      <c r="AY134" s="188" t="s">
        <v>76</v>
      </c>
      <c r="AZ134" s="207">
        <v>5</v>
      </c>
      <c r="BA134" s="207">
        <v>1</v>
      </c>
      <c r="BB134" s="207">
        <v>5</v>
      </c>
      <c r="BC134" s="207">
        <v>5</v>
      </c>
      <c r="BD134" s="207">
        <v>2</v>
      </c>
      <c r="BE134" s="207">
        <v>5</v>
      </c>
      <c r="BF134" s="207">
        <v>5</v>
      </c>
      <c r="BG134" s="207">
        <v>40.2</v>
      </c>
      <c r="BH134" s="207" t="s">
        <v>68</v>
      </c>
      <c r="BI134" s="207">
        <v>11.2</v>
      </c>
      <c r="BJ134" s="207">
        <v>12.4</v>
      </c>
      <c r="BK134" s="207">
        <v>12</v>
      </c>
      <c r="BL134" s="207">
        <v>593.33</v>
      </c>
      <c r="BM134" s="207">
        <v>8.37</v>
      </c>
      <c r="BO134" s="207">
        <v>3</v>
      </c>
      <c r="BP134" s="422"/>
    </row>
    <row r="135" spans="1:68" s="188" customFormat="1" ht="12.75">
      <c r="A135" s="468"/>
      <c r="B135" s="188" t="s">
        <v>91</v>
      </c>
      <c r="C135" s="207"/>
      <c r="D135" s="188" t="s">
        <v>70</v>
      </c>
      <c r="E135" s="462">
        <v>43051</v>
      </c>
      <c r="F135" s="462">
        <v>43058</v>
      </c>
      <c r="G135" s="462">
        <v>42841</v>
      </c>
      <c r="H135" s="462">
        <v>42843</v>
      </c>
      <c r="I135" s="462">
        <v>42883</v>
      </c>
      <c r="J135" s="207">
        <v>197</v>
      </c>
      <c r="K135" s="207">
        <v>15.3</v>
      </c>
      <c r="L135" s="207">
        <v>5</v>
      </c>
      <c r="M135" s="207">
        <v>67.19</v>
      </c>
      <c r="N135" s="207">
        <v>88</v>
      </c>
      <c r="O135" s="207">
        <v>3</v>
      </c>
      <c r="P135" s="207">
        <v>28.17</v>
      </c>
      <c r="Q135" s="207">
        <v>41.93</v>
      </c>
      <c r="R135" s="207">
        <v>42.9</v>
      </c>
      <c r="S135" s="207">
        <v>1</v>
      </c>
      <c r="T135" s="207">
        <v>3</v>
      </c>
      <c r="U135" s="207">
        <v>9.1</v>
      </c>
      <c r="V135" s="207">
        <v>19.1</v>
      </c>
      <c r="W135" s="207">
        <v>1.7</v>
      </c>
      <c r="X135" s="207">
        <v>1.84</v>
      </c>
      <c r="Y135" s="207"/>
      <c r="Z135" s="11" t="s">
        <v>70</v>
      </c>
      <c r="AA135" s="207" t="s">
        <v>68</v>
      </c>
      <c r="AB135" s="207">
        <v>1</v>
      </c>
      <c r="AC135" s="207">
        <v>30</v>
      </c>
      <c r="AD135" s="207">
        <v>2</v>
      </c>
      <c r="AE135" s="207" t="s">
        <v>68</v>
      </c>
      <c r="AF135" s="207">
        <v>2</v>
      </c>
      <c r="AG135" s="207" t="s">
        <v>68</v>
      </c>
      <c r="AH135" s="207" t="s">
        <v>68</v>
      </c>
      <c r="AI135" s="207" t="s">
        <v>68</v>
      </c>
      <c r="AJ135" s="207" t="s">
        <v>68</v>
      </c>
      <c r="AK135" s="207" t="s">
        <v>68</v>
      </c>
      <c r="AL135" s="207" t="s">
        <v>68</v>
      </c>
      <c r="AM135" s="207" t="s">
        <v>68</v>
      </c>
      <c r="AN135" s="207" t="s">
        <v>68</v>
      </c>
      <c r="AO135" s="207" t="s">
        <v>68</v>
      </c>
      <c r="AP135" s="207" t="s">
        <v>68</v>
      </c>
      <c r="AQ135" s="207" t="s">
        <v>68</v>
      </c>
      <c r="AR135" s="207" t="s">
        <v>68</v>
      </c>
      <c r="AS135" s="207" t="s">
        <v>68</v>
      </c>
      <c r="AT135" s="207" t="s">
        <v>68</v>
      </c>
      <c r="AU135" s="11" t="s">
        <v>68</v>
      </c>
      <c r="AV135" s="11" t="s">
        <v>68</v>
      </c>
      <c r="AW135" s="11" t="s">
        <v>68</v>
      </c>
      <c r="AX135" s="207"/>
      <c r="AY135" s="188" t="s">
        <v>70</v>
      </c>
      <c r="AZ135" s="207">
        <v>5</v>
      </c>
      <c r="BA135" s="207">
        <v>1</v>
      </c>
      <c r="BB135" s="207">
        <v>5</v>
      </c>
      <c r="BC135" s="207">
        <v>3</v>
      </c>
      <c r="BD135" s="207">
        <v>2</v>
      </c>
      <c r="BE135" s="207" t="s">
        <v>68</v>
      </c>
      <c r="BF135" s="207">
        <v>1</v>
      </c>
      <c r="BG135" s="207">
        <v>42.9</v>
      </c>
      <c r="BH135" s="207">
        <v>753</v>
      </c>
      <c r="BI135" s="207">
        <v>9.6</v>
      </c>
      <c r="BJ135" s="207">
        <v>10.2</v>
      </c>
      <c r="BK135" s="207">
        <v>10.3</v>
      </c>
      <c r="BL135" s="207">
        <v>501.67</v>
      </c>
      <c r="BM135" s="207">
        <v>5.24</v>
      </c>
      <c r="BO135" s="207">
        <v>9</v>
      </c>
      <c r="BP135" s="422"/>
    </row>
    <row r="136" spans="1:68" s="188" customFormat="1" ht="12.75">
      <c r="A136" s="468"/>
      <c r="B136" s="188" t="s">
        <v>91</v>
      </c>
      <c r="C136" s="207"/>
      <c r="D136" s="188" t="s">
        <v>85</v>
      </c>
      <c r="E136" s="462">
        <v>43049</v>
      </c>
      <c r="F136" s="462">
        <v>43056</v>
      </c>
      <c r="G136" s="462">
        <v>42830</v>
      </c>
      <c r="H136" s="462">
        <v>42832</v>
      </c>
      <c r="I136" s="462">
        <v>42882</v>
      </c>
      <c r="J136" s="207">
        <v>192</v>
      </c>
      <c r="K136" s="207">
        <v>12.7</v>
      </c>
      <c r="L136" s="207">
        <v>5</v>
      </c>
      <c r="M136" s="207">
        <v>62.6</v>
      </c>
      <c r="N136" s="207">
        <v>90.2</v>
      </c>
      <c r="O136" s="207">
        <v>2</v>
      </c>
      <c r="P136" s="207">
        <v>29.7</v>
      </c>
      <c r="Q136" s="207">
        <v>37.1</v>
      </c>
      <c r="R136" s="207">
        <v>42.9</v>
      </c>
      <c r="S136" s="375" t="s">
        <v>88</v>
      </c>
      <c r="T136" s="375" t="s">
        <v>88</v>
      </c>
      <c r="U136" s="207">
        <v>8.54</v>
      </c>
      <c r="V136" s="207">
        <v>20.56</v>
      </c>
      <c r="W136" s="207">
        <v>3.11</v>
      </c>
      <c r="X136" s="207">
        <v>2.34</v>
      </c>
      <c r="Y136" s="207"/>
      <c r="Z136" s="11" t="s">
        <v>85</v>
      </c>
      <c r="AA136" s="207">
        <v>0</v>
      </c>
      <c r="AB136" s="207">
        <v>1</v>
      </c>
      <c r="AC136" s="207" t="s">
        <v>68</v>
      </c>
      <c r="AD136" s="207" t="s">
        <v>68</v>
      </c>
      <c r="AE136" s="207" t="s">
        <v>68</v>
      </c>
      <c r="AF136" s="207" t="s">
        <v>68</v>
      </c>
      <c r="AG136" s="207" t="s">
        <v>68</v>
      </c>
      <c r="AH136" s="207" t="s">
        <v>68</v>
      </c>
      <c r="AI136" s="207" t="s">
        <v>68</v>
      </c>
      <c r="AJ136" s="207" t="s">
        <v>68</v>
      </c>
      <c r="AK136" s="207" t="s">
        <v>68</v>
      </c>
      <c r="AL136" s="207" t="s">
        <v>68</v>
      </c>
      <c r="AM136" s="207">
        <v>0</v>
      </c>
      <c r="AN136" s="207">
        <v>1</v>
      </c>
      <c r="AO136" s="207" t="s">
        <v>68</v>
      </c>
      <c r="AP136" s="207" t="s">
        <v>68</v>
      </c>
      <c r="AQ136" s="207" t="s">
        <v>68</v>
      </c>
      <c r="AR136" s="207" t="s">
        <v>68</v>
      </c>
      <c r="AS136" s="207" t="s">
        <v>68</v>
      </c>
      <c r="AT136" s="207" t="s">
        <v>68</v>
      </c>
      <c r="AU136" s="207" t="s">
        <v>68</v>
      </c>
      <c r="AV136" s="207" t="s">
        <v>68</v>
      </c>
      <c r="AW136" s="207" t="s">
        <v>68</v>
      </c>
      <c r="AX136" s="207"/>
      <c r="AY136" s="188" t="s">
        <v>85</v>
      </c>
      <c r="AZ136" s="207" t="s">
        <v>96</v>
      </c>
      <c r="BA136" s="207">
        <v>1</v>
      </c>
      <c r="BB136" s="207">
        <v>1</v>
      </c>
      <c r="BC136" s="207">
        <v>5</v>
      </c>
      <c r="BD136" s="207">
        <v>2</v>
      </c>
      <c r="BE136" s="207">
        <v>4.5</v>
      </c>
      <c r="BF136" s="207">
        <v>1</v>
      </c>
      <c r="BG136" s="207">
        <v>42.9</v>
      </c>
      <c r="BH136" s="207">
        <v>843.2</v>
      </c>
      <c r="BI136" s="207">
        <v>9.46</v>
      </c>
      <c r="BJ136" s="207">
        <v>9.26</v>
      </c>
      <c r="BK136" s="207">
        <v>9.11</v>
      </c>
      <c r="BL136" s="207">
        <v>463.9</v>
      </c>
      <c r="BM136" s="207">
        <v>0.71</v>
      </c>
      <c r="BO136" s="207">
        <v>6</v>
      </c>
      <c r="BP136" s="422"/>
    </row>
    <row r="137" spans="1:68" s="188" customFormat="1" ht="12.75">
      <c r="A137" s="468"/>
      <c r="B137" s="188" t="s">
        <v>91</v>
      </c>
      <c r="C137" s="207"/>
      <c r="D137" s="188" t="s">
        <v>71</v>
      </c>
      <c r="E137" s="462">
        <v>43056</v>
      </c>
      <c r="F137" s="462">
        <v>43071</v>
      </c>
      <c r="G137" s="462">
        <v>42844</v>
      </c>
      <c r="H137" s="462">
        <v>42846</v>
      </c>
      <c r="I137" s="462">
        <v>42887</v>
      </c>
      <c r="J137" s="207">
        <v>203</v>
      </c>
      <c r="K137" s="207">
        <v>17.34</v>
      </c>
      <c r="L137" s="207">
        <v>5</v>
      </c>
      <c r="M137" s="207">
        <v>70.34</v>
      </c>
      <c r="N137" s="207">
        <v>79.2</v>
      </c>
      <c r="O137" s="207">
        <v>3</v>
      </c>
      <c r="P137" s="207">
        <v>36.61</v>
      </c>
      <c r="Q137" s="207">
        <v>32.43</v>
      </c>
      <c r="R137" s="207">
        <v>40.75</v>
      </c>
      <c r="S137" s="207">
        <v>3</v>
      </c>
      <c r="T137" s="207">
        <v>1</v>
      </c>
      <c r="U137" s="207">
        <v>7.6</v>
      </c>
      <c r="V137" s="207">
        <v>34.27</v>
      </c>
      <c r="W137" s="207">
        <v>1.84</v>
      </c>
      <c r="X137" s="207" t="s">
        <v>68</v>
      </c>
      <c r="Y137" s="207"/>
      <c r="Z137" s="11" t="s">
        <v>71</v>
      </c>
      <c r="AA137" s="207">
        <v>0</v>
      </c>
      <c r="AB137" s="207">
        <v>1</v>
      </c>
      <c r="AC137" s="207">
        <v>10</v>
      </c>
      <c r="AD137" s="375" t="s">
        <v>72</v>
      </c>
      <c r="AE137" s="207">
        <v>0.003</v>
      </c>
      <c r="AF137" s="375" t="s">
        <v>72</v>
      </c>
      <c r="AG137" s="207">
        <v>0</v>
      </c>
      <c r="AH137" s="207">
        <v>1</v>
      </c>
      <c r="AI137" s="207">
        <v>0</v>
      </c>
      <c r="AJ137" s="207">
        <v>1</v>
      </c>
      <c r="AK137" s="207">
        <v>1.4</v>
      </c>
      <c r="AL137" s="207">
        <v>1</v>
      </c>
      <c r="AM137" s="207" t="s">
        <v>68</v>
      </c>
      <c r="AN137" s="207">
        <v>1</v>
      </c>
      <c r="AO137" s="462">
        <v>42767</v>
      </c>
      <c r="AP137" s="207">
        <v>2</v>
      </c>
      <c r="AQ137" s="462">
        <v>42823</v>
      </c>
      <c r="AR137" s="207">
        <v>1</v>
      </c>
      <c r="AS137" s="207" t="s">
        <v>68</v>
      </c>
      <c r="AT137" s="207" t="s">
        <v>68</v>
      </c>
      <c r="AU137" s="11"/>
      <c r="AV137" s="207"/>
      <c r="AW137" s="11"/>
      <c r="AX137" s="207"/>
      <c r="AY137" s="188" t="s">
        <v>71</v>
      </c>
      <c r="AZ137" s="207">
        <v>5</v>
      </c>
      <c r="BA137" s="207">
        <v>1</v>
      </c>
      <c r="BB137" s="207">
        <v>5</v>
      </c>
      <c r="BC137" s="207">
        <v>3</v>
      </c>
      <c r="BD137" s="207">
        <v>2</v>
      </c>
      <c r="BE137" s="207">
        <v>0</v>
      </c>
      <c r="BF137" s="207">
        <v>1</v>
      </c>
      <c r="BG137" s="207">
        <v>40.75</v>
      </c>
      <c r="BH137" s="207" t="s">
        <v>68</v>
      </c>
      <c r="BI137" s="207">
        <v>9.16</v>
      </c>
      <c r="BJ137" s="207">
        <v>8.63</v>
      </c>
      <c r="BK137" s="207">
        <v>9.02</v>
      </c>
      <c r="BL137" s="207">
        <v>446.83</v>
      </c>
      <c r="BM137" s="207">
        <v>7.28</v>
      </c>
      <c r="BO137" s="207">
        <v>3</v>
      </c>
      <c r="BP137" s="422"/>
    </row>
    <row r="138" spans="1:68" s="188" customFormat="1" ht="12.75">
      <c r="A138" s="468"/>
      <c r="B138" s="188" t="s">
        <v>91</v>
      </c>
      <c r="C138" s="207"/>
      <c r="D138" s="188" t="s">
        <v>81</v>
      </c>
      <c r="E138" s="462">
        <v>43054</v>
      </c>
      <c r="F138" s="462">
        <v>43067</v>
      </c>
      <c r="G138" s="462">
        <v>42837</v>
      </c>
      <c r="H138" s="462">
        <v>42842</v>
      </c>
      <c r="I138" s="462">
        <v>42883</v>
      </c>
      <c r="J138" s="207">
        <v>194</v>
      </c>
      <c r="K138" s="207">
        <v>13.74</v>
      </c>
      <c r="L138" s="207">
        <v>5</v>
      </c>
      <c r="M138" s="207">
        <v>52.52</v>
      </c>
      <c r="N138" s="207">
        <v>77</v>
      </c>
      <c r="O138" s="207">
        <v>3</v>
      </c>
      <c r="P138" s="207">
        <v>28.72</v>
      </c>
      <c r="Q138" s="207">
        <v>34</v>
      </c>
      <c r="R138" s="207">
        <v>41.3</v>
      </c>
      <c r="S138" s="207">
        <v>3</v>
      </c>
      <c r="T138" s="207">
        <v>1</v>
      </c>
      <c r="U138" s="207">
        <v>9.3</v>
      </c>
      <c r="V138" s="207">
        <v>19.6</v>
      </c>
      <c r="W138" s="207">
        <v>2.2</v>
      </c>
      <c r="X138" s="207">
        <v>2.09</v>
      </c>
      <c r="Y138" s="207"/>
      <c r="Z138" s="11" t="s">
        <v>81</v>
      </c>
      <c r="AA138" s="207">
        <v>1</v>
      </c>
      <c r="AB138" s="207">
        <v>2</v>
      </c>
      <c r="AC138" s="207">
        <v>12</v>
      </c>
      <c r="AD138" s="207">
        <v>3</v>
      </c>
      <c r="AE138" s="207" t="s">
        <v>68</v>
      </c>
      <c r="AF138" s="207" t="s">
        <v>68</v>
      </c>
      <c r="AG138" s="207">
        <v>0</v>
      </c>
      <c r="AH138" s="207">
        <v>1</v>
      </c>
      <c r="AI138" s="207" t="s">
        <v>68</v>
      </c>
      <c r="AJ138" s="207" t="s">
        <v>68</v>
      </c>
      <c r="AK138" s="207">
        <v>15</v>
      </c>
      <c r="AL138" s="207">
        <v>2</v>
      </c>
      <c r="AM138" s="207">
        <v>0</v>
      </c>
      <c r="AN138" s="207">
        <v>1</v>
      </c>
      <c r="AO138" s="207" t="s">
        <v>68</v>
      </c>
      <c r="AP138" s="207" t="s">
        <v>68</v>
      </c>
      <c r="AQ138" s="207" t="s">
        <v>68</v>
      </c>
      <c r="AR138" s="207" t="s">
        <v>68</v>
      </c>
      <c r="AS138" s="207" t="s">
        <v>68</v>
      </c>
      <c r="AT138" s="207" t="s">
        <v>68</v>
      </c>
      <c r="AU138" s="207" t="s">
        <v>68</v>
      </c>
      <c r="AV138" s="207" t="s">
        <v>68</v>
      </c>
      <c r="AW138" s="207" t="s">
        <v>68</v>
      </c>
      <c r="AX138" s="207"/>
      <c r="AY138" s="188" t="s">
        <v>81</v>
      </c>
      <c r="AZ138" s="207">
        <v>5</v>
      </c>
      <c r="BA138" s="207">
        <v>1</v>
      </c>
      <c r="BB138" s="207">
        <v>5</v>
      </c>
      <c r="BC138" s="207">
        <v>3</v>
      </c>
      <c r="BD138" s="207">
        <v>1</v>
      </c>
      <c r="BE138" s="207">
        <v>0</v>
      </c>
      <c r="BF138" s="207">
        <v>1</v>
      </c>
      <c r="BG138" s="207">
        <v>41.3</v>
      </c>
      <c r="BH138" s="207" t="s">
        <v>68</v>
      </c>
      <c r="BI138" s="207">
        <v>8.05</v>
      </c>
      <c r="BJ138" s="207">
        <v>8.14</v>
      </c>
      <c r="BK138" s="207">
        <v>8.22</v>
      </c>
      <c r="BL138" s="207">
        <v>406.82</v>
      </c>
      <c r="BM138" s="207">
        <v>8.34</v>
      </c>
      <c r="BO138" s="207">
        <v>3</v>
      </c>
      <c r="BP138" s="422"/>
    </row>
    <row r="139" spans="1:68" s="188" customFormat="1" ht="12.75">
      <c r="A139" s="468"/>
      <c r="B139" s="188" t="s">
        <v>91</v>
      </c>
      <c r="C139" s="207"/>
      <c r="D139" s="463" t="s">
        <v>97</v>
      </c>
      <c r="E139" s="462">
        <v>43070</v>
      </c>
      <c r="F139" s="462">
        <v>43089</v>
      </c>
      <c r="G139" s="462">
        <v>42842</v>
      </c>
      <c r="H139" s="462">
        <v>42844</v>
      </c>
      <c r="I139" s="462">
        <v>42884</v>
      </c>
      <c r="J139" s="207">
        <v>180</v>
      </c>
      <c r="K139" s="207">
        <v>20.1</v>
      </c>
      <c r="L139" s="207">
        <v>1</v>
      </c>
      <c r="M139" s="207">
        <v>73.4</v>
      </c>
      <c r="N139" s="207">
        <v>71.5</v>
      </c>
      <c r="O139" s="207">
        <v>2</v>
      </c>
      <c r="P139" s="207">
        <v>35.4</v>
      </c>
      <c r="Q139" s="207">
        <v>41.2</v>
      </c>
      <c r="R139" s="207">
        <v>39.3</v>
      </c>
      <c r="S139" s="207">
        <v>3</v>
      </c>
      <c r="T139" s="207">
        <v>3</v>
      </c>
      <c r="U139" s="207">
        <v>8.4</v>
      </c>
      <c r="V139" s="207">
        <v>18.1</v>
      </c>
      <c r="W139" s="207">
        <v>0.7</v>
      </c>
      <c r="X139" s="207">
        <v>1.76</v>
      </c>
      <c r="Y139" s="207"/>
      <c r="Z139" s="463" t="s">
        <v>97</v>
      </c>
      <c r="AA139" s="207">
        <v>8</v>
      </c>
      <c r="AB139" s="207">
        <v>4</v>
      </c>
      <c r="AC139" s="207">
        <v>5</v>
      </c>
      <c r="AD139" s="207">
        <v>2</v>
      </c>
      <c r="AE139" s="207" t="s">
        <v>68</v>
      </c>
      <c r="AF139" s="207" t="s">
        <v>68</v>
      </c>
      <c r="AG139" s="207" t="s">
        <v>68</v>
      </c>
      <c r="AH139" s="207" t="s">
        <v>68</v>
      </c>
      <c r="AI139" s="207" t="s">
        <v>68</v>
      </c>
      <c r="AJ139" s="207" t="s">
        <v>68</v>
      </c>
      <c r="AK139" s="207">
        <v>80</v>
      </c>
      <c r="AL139" s="207">
        <v>2</v>
      </c>
      <c r="AM139" s="207">
        <v>0</v>
      </c>
      <c r="AN139" s="207">
        <v>1</v>
      </c>
      <c r="AO139" s="462">
        <v>42745</v>
      </c>
      <c r="AP139" s="207">
        <v>2</v>
      </c>
      <c r="AQ139" s="462">
        <v>42781</v>
      </c>
      <c r="AR139" s="207">
        <v>2</v>
      </c>
      <c r="AS139" s="207" t="s">
        <v>68</v>
      </c>
      <c r="AT139" s="207" t="s">
        <v>68</v>
      </c>
      <c r="AU139" s="207" t="s">
        <v>68</v>
      </c>
      <c r="AV139" s="207" t="s">
        <v>68</v>
      </c>
      <c r="AW139" s="207" t="s">
        <v>68</v>
      </c>
      <c r="AX139" s="207"/>
      <c r="AY139" s="463" t="s">
        <v>97</v>
      </c>
      <c r="AZ139" s="207">
        <v>5</v>
      </c>
      <c r="BA139" s="207">
        <v>1</v>
      </c>
      <c r="BB139" s="207">
        <v>5</v>
      </c>
      <c r="BC139" s="207" t="s">
        <v>68</v>
      </c>
      <c r="BD139" s="207">
        <v>2</v>
      </c>
      <c r="BE139" s="207" t="s">
        <v>68</v>
      </c>
      <c r="BF139" s="207">
        <v>1</v>
      </c>
      <c r="BG139" s="207">
        <v>39.3</v>
      </c>
      <c r="BH139" s="207" t="s">
        <v>68</v>
      </c>
      <c r="BI139" s="207">
        <v>9.69</v>
      </c>
      <c r="BJ139" s="207">
        <v>9.45</v>
      </c>
      <c r="BK139" s="207">
        <v>10.24</v>
      </c>
      <c r="BL139" s="207">
        <v>489.67</v>
      </c>
      <c r="BM139" s="207">
        <v>9.79</v>
      </c>
      <c r="BO139" s="207">
        <v>2</v>
      </c>
      <c r="BP139" s="422"/>
    </row>
    <row r="140" spans="1:68" s="188" customFormat="1" ht="12.75">
      <c r="A140" s="468"/>
      <c r="B140" s="188" t="s">
        <v>91</v>
      </c>
      <c r="C140" s="207"/>
      <c r="D140" s="188" t="s">
        <v>84</v>
      </c>
      <c r="E140" s="462">
        <v>43051</v>
      </c>
      <c r="F140" s="462">
        <v>43059</v>
      </c>
      <c r="G140" s="462">
        <v>42831</v>
      </c>
      <c r="H140" s="462">
        <v>42833</v>
      </c>
      <c r="I140" s="462">
        <v>42884</v>
      </c>
      <c r="J140" s="207">
        <v>198</v>
      </c>
      <c r="K140" s="207">
        <v>16</v>
      </c>
      <c r="L140" s="207">
        <v>3</v>
      </c>
      <c r="M140" s="207">
        <v>67</v>
      </c>
      <c r="N140" s="207">
        <v>86.3</v>
      </c>
      <c r="O140" s="207">
        <v>3</v>
      </c>
      <c r="P140" s="207">
        <v>38.1</v>
      </c>
      <c r="Q140" s="207">
        <v>34.4</v>
      </c>
      <c r="R140" s="207">
        <v>47.2</v>
      </c>
      <c r="S140" s="207">
        <v>3</v>
      </c>
      <c r="T140" s="207">
        <v>1</v>
      </c>
      <c r="U140" s="207">
        <v>8.1</v>
      </c>
      <c r="V140" s="207">
        <v>17.8</v>
      </c>
      <c r="W140" s="207">
        <v>2.4</v>
      </c>
      <c r="X140" s="207">
        <v>2.4</v>
      </c>
      <c r="Y140" s="207"/>
      <c r="Z140" s="188" t="s">
        <v>84</v>
      </c>
      <c r="AA140" s="207">
        <v>0</v>
      </c>
      <c r="AB140" s="207">
        <v>0</v>
      </c>
      <c r="AC140" s="207">
        <v>5</v>
      </c>
      <c r="AD140" s="207">
        <v>3</v>
      </c>
      <c r="AE140" s="207">
        <v>0</v>
      </c>
      <c r="AF140" s="207">
        <v>0</v>
      </c>
      <c r="AG140" s="207">
        <v>0</v>
      </c>
      <c r="AH140" s="207">
        <v>0</v>
      </c>
      <c r="AI140" s="207" t="s">
        <v>68</v>
      </c>
      <c r="AJ140" s="207" t="s">
        <v>68</v>
      </c>
      <c r="AK140" s="207">
        <v>0</v>
      </c>
      <c r="AL140" s="207">
        <v>0</v>
      </c>
      <c r="AM140" s="207">
        <v>0</v>
      </c>
      <c r="AN140" s="207">
        <v>0</v>
      </c>
      <c r="AO140" s="462">
        <v>42755</v>
      </c>
      <c r="AP140" s="207">
        <v>2</v>
      </c>
      <c r="AQ140" s="462">
        <v>42794</v>
      </c>
      <c r="AR140" s="207">
        <v>2</v>
      </c>
      <c r="AS140" s="462">
        <v>42827</v>
      </c>
      <c r="AT140" s="207">
        <v>1</v>
      </c>
      <c r="AU140" s="207" t="s">
        <v>68</v>
      </c>
      <c r="AV140" s="207" t="s">
        <v>68</v>
      </c>
      <c r="AW140" s="207" t="s">
        <v>68</v>
      </c>
      <c r="AX140" s="207"/>
      <c r="AY140" s="188" t="s">
        <v>84</v>
      </c>
      <c r="AZ140" s="207">
        <v>5</v>
      </c>
      <c r="BA140" s="207">
        <v>1</v>
      </c>
      <c r="BB140" s="207">
        <v>5</v>
      </c>
      <c r="BC140" s="207">
        <v>3</v>
      </c>
      <c r="BD140" s="207">
        <v>1</v>
      </c>
      <c r="BE140" s="207">
        <v>2</v>
      </c>
      <c r="BF140" s="207">
        <v>5</v>
      </c>
      <c r="BG140" s="207">
        <v>47.2</v>
      </c>
      <c r="BH140" s="218" t="s">
        <v>68</v>
      </c>
      <c r="BI140" s="207">
        <v>11.6</v>
      </c>
      <c r="BJ140" s="207">
        <v>12.25</v>
      </c>
      <c r="BK140" s="207">
        <v>12.6</v>
      </c>
      <c r="BL140" s="207">
        <v>607.5</v>
      </c>
      <c r="BM140" s="207">
        <v>1.8</v>
      </c>
      <c r="BO140" s="207">
        <v>4</v>
      </c>
      <c r="BP140" s="422"/>
    </row>
    <row r="141" spans="1:68" s="188" customFormat="1" ht="12.75">
      <c r="A141" s="468"/>
      <c r="B141" s="188" t="s">
        <v>91</v>
      </c>
      <c r="C141" s="207"/>
      <c r="D141" s="188" t="s">
        <v>98</v>
      </c>
      <c r="E141" s="462">
        <v>43055</v>
      </c>
      <c r="F141" s="462">
        <v>43073</v>
      </c>
      <c r="G141" s="462">
        <v>42842</v>
      </c>
      <c r="H141" s="462">
        <v>42846</v>
      </c>
      <c r="I141" s="462">
        <v>42888</v>
      </c>
      <c r="J141" s="207">
        <v>199</v>
      </c>
      <c r="K141" s="207">
        <v>18.3</v>
      </c>
      <c r="L141" s="207">
        <v>5</v>
      </c>
      <c r="M141" s="207">
        <v>73.5</v>
      </c>
      <c r="N141" s="207">
        <v>67.4</v>
      </c>
      <c r="O141" s="207">
        <v>3</v>
      </c>
      <c r="P141" s="207">
        <v>34.59</v>
      </c>
      <c r="Q141" s="207">
        <v>35.7</v>
      </c>
      <c r="R141" s="207">
        <v>42.8</v>
      </c>
      <c r="S141" s="207">
        <v>1</v>
      </c>
      <c r="T141" s="207">
        <v>1</v>
      </c>
      <c r="U141" s="207">
        <v>7.7</v>
      </c>
      <c r="V141" s="392">
        <v>17.8</v>
      </c>
      <c r="W141" s="392">
        <v>1.1</v>
      </c>
      <c r="X141" s="188" t="s">
        <v>68</v>
      </c>
      <c r="Y141" s="207"/>
      <c r="Z141" s="218" t="s">
        <v>98</v>
      </c>
      <c r="AA141" s="207">
        <v>0.01</v>
      </c>
      <c r="AB141" s="207">
        <v>2</v>
      </c>
      <c r="AC141" s="218"/>
      <c r="AD141" s="207">
        <v>1</v>
      </c>
      <c r="AE141" s="207">
        <v>0.01</v>
      </c>
      <c r="AF141" s="207">
        <v>2</v>
      </c>
      <c r="AG141" s="207" t="s">
        <v>68</v>
      </c>
      <c r="AH141" s="207" t="s">
        <v>68</v>
      </c>
      <c r="AI141" s="207" t="s">
        <v>68</v>
      </c>
      <c r="AJ141" s="207" t="s">
        <v>68</v>
      </c>
      <c r="AK141" s="207">
        <v>0</v>
      </c>
      <c r="AL141" s="207">
        <v>0</v>
      </c>
      <c r="AM141" s="207" t="s">
        <v>68</v>
      </c>
      <c r="AN141" s="207" t="s">
        <v>68</v>
      </c>
      <c r="AO141" s="462">
        <v>42759</v>
      </c>
      <c r="AP141" s="375" t="s">
        <v>72</v>
      </c>
      <c r="AQ141" s="462">
        <v>42815</v>
      </c>
      <c r="AR141" s="375" t="s">
        <v>72</v>
      </c>
      <c r="AS141" s="207" t="s">
        <v>100</v>
      </c>
      <c r="AT141" s="207" t="s">
        <v>100</v>
      </c>
      <c r="AU141" s="218"/>
      <c r="AV141" s="218"/>
      <c r="AW141" s="207">
        <v>1</v>
      </c>
      <c r="AX141" s="207"/>
      <c r="AY141" s="188" t="s">
        <v>98</v>
      </c>
      <c r="AZ141" s="207">
        <v>1</v>
      </c>
      <c r="BA141" s="207">
        <v>5</v>
      </c>
      <c r="BB141" s="207">
        <v>5</v>
      </c>
      <c r="BC141" s="207">
        <v>1</v>
      </c>
      <c r="BD141" s="207">
        <v>1</v>
      </c>
      <c r="BE141" s="207">
        <v>0</v>
      </c>
      <c r="BF141" s="207">
        <v>5</v>
      </c>
      <c r="BG141" s="207">
        <v>42.8</v>
      </c>
      <c r="BH141" s="207">
        <v>805.5</v>
      </c>
      <c r="BI141" s="207">
        <v>10.5</v>
      </c>
      <c r="BJ141" s="207">
        <v>10.3</v>
      </c>
      <c r="BK141" s="207">
        <v>10.8</v>
      </c>
      <c r="BL141" s="207">
        <v>526.7</v>
      </c>
      <c r="BM141" s="207">
        <v>4.6</v>
      </c>
      <c r="BO141" s="207">
        <v>1</v>
      </c>
      <c r="BP141" s="422"/>
    </row>
    <row r="142" spans="1:68" s="188" customFormat="1" ht="12.75">
      <c r="A142" s="468"/>
      <c r="B142" s="188" t="s">
        <v>91</v>
      </c>
      <c r="C142" s="207"/>
      <c r="D142" s="217" t="s">
        <v>89</v>
      </c>
      <c r="E142" s="461" t="s">
        <v>68</v>
      </c>
      <c r="F142" s="461" t="s">
        <v>68</v>
      </c>
      <c r="G142" s="461" t="s">
        <v>68</v>
      </c>
      <c r="H142" s="461" t="s">
        <v>68</v>
      </c>
      <c r="I142" s="461" t="s">
        <v>68</v>
      </c>
      <c r="J142" s="475">
        <f aca="true" t="shared" si="22" ref="J142:N142">AVERAGE(J131:J141)</f>
        <v>194.45454545454547</v>
      </c>
      <c r="K142" s="475">
        <f t="shared" si="22"/>
        <v>16.432727272727274</v>
      </c>
      <c r="L142" s="475">
        <v>5</v>
      </c>
      <c r="M142" s="475">
        <f t="shared" si="22"/>
        <v>68.98</v>
      </c>
      <c r="N142" s="475">
        <f t="shared" si="22"/>
        <v>78.96363636363635</v>
      </c>
      <c r="O142" s="476">
        <v>3</v>
      </c>
      <c r="P142" s="475">
        <f aca="true" t="shared" si="23" ref="P142:X142">AVERAGE(P131:P141)</f>
        <v>33.34454545454546</v>
      </c>
      <c r="Q142" s="475">
        <f t="shared" si="23"/>
        <v>37.97818181818181</v>
      </c>
      <c r="R142" s="475">
        <f t="shared" si="23"/>
        <v>42.41636363636364</v>
      </c>
      <c r="S142" s="476">
        <f t="shared" si="23"/>
        <v>2.6</v>
      </c>
      <c r="T142" s="476">
        <f t="shared" si="23"/>
        <v>2</v>
      </c>
      <c r="U142" s="475">
        <f t="shared" si="23"/>
        <v>8.39</v>
      </c>
      <c r="V142" s="475">
        <f t="shared" si="23"/>
        <v>20.131000000000004</v>
      </c>
      <c r="W142" s="475">
        <f t="shared" si="23"/>
        <v>2.026</v>
      </c>
      <c r="X142" s="475">
        <f t="shared" si="23"/>
        <v>2.0237499999999997</v>
      </c>
      <c r="Y142" s="207"/>
      <c r="Z142" s="217" t="s">
        <v>89</v>
      </c>
      <c r="AA142" s="207"/>
      <c r="AB142" s="207"/>
      <c r="AC142" s="218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462"/>
      <c r="AP142" s="207"/>
      <c r="AQ142" s="462"/>
      <c r="AR142" s="207"/>
      <c r="AS142" s="207"/>
      <c r="AT142" s="207"/>
      <c r="AU142" s="218"/>
      <c r="AV142" s="218"/>
      <c r="AW142" s="207"/>
      <c r="AX142" s="207"/>
      <c r="AY142" s="217" t="s">
        <v>89</v>
      </c>
      <c r="AZ142" s="501">
        <v>5</v>
      </c>
      <c r="BA142" s="501">
        <v>1.3333333333333333</v>
      </c>
      <c r="BB142" s="501">
        <v>4.666666666666667</v>
      </c>
      <c r="BC142" s="501">
        <v>2.8</v>
      </c>
      <c r="BD142" s="501">
        <v>1.6363636363636365</v>
      </c>
      <c r="BE142" s="334">
        <v>1.2555555555555555</v>
      </c>
      <c r="BF142" s="8">
        <v>1</v>
      </c>
      <c r="BG142" s="475">
        <f aca="true" t="shared" si="24" ref="BG142:BL142">AVERAGE(BG131:BG141)</f>
        <v>42.41636363636364</v>
      </c>
      <c r="BH142" s="475">
        <f t="shared" si="24"/>
        <v>790.9399999999999</v>
      </c>
      <c r="BI142" s="475">
        <f t="shared" si="24"/>
        <v>10.171636363636363</v>
      </c>
      <c r="BJ142" s="475">
        <f t="shared" si="24"/>
        <v>10.414818181818182</v>
      </c>
      <c r="BK142" s="475">
        <f t="shared" si="24"/>
        <v>10.59181818181818</v>
      </c>
      <c r="BL142" s="475">
        <f t="shared" si="24"/>
        <v>514.0277272727272</v>
      </c>
      <c r="BM142" s="475">
        <f>(BL142-485.67)/485.67*100</f>
        <v>5.83888798417181</v>
      </c>
      <c r="BO142" s="476">
        <v>2</v>
      </c>
      <c r="BP142" s="422"/>
    </row>
    <row r="143" spans="1:68" s="367" customFormat="1" ht="15.75" customHeight="1">
      <c r="A143" s="468"/>
      <c r="B143" s="212" t="s">
        <v>101</v>
      </c>
      <c r="C143" s="464" t="s">
        <v>147</v>
      </c>
      <c r="D143" s="465" t="s">
        <v>85</v>
      </c>
      <c r="E143" s="216">
        <v>43411</v>
      </c>
      <c r="F143" s="216">
        <v>43419</v>
      </c>
      <c r="G143" s="216"/>
      <c r="H143" s="216"/>
      <c r="I143" s="216">
        <v>43243</v>
      </c>
      <c r="J143" s="467">
        <v>198</v>
      </c>
      <c r="K143" s="467">
        <v>16.5</v>
      </c>
      <c r="L143" s="467">
        <v>5</v>
      </c>
      <c r="M143" s="467">
        <v>50.3</v>
      </c>
      <c r="N143" s="467">
        <v>76.2</v>
      </c>
      <c r="O143" s="491">
        <v>43102</v>
      </c>
      <c r="P143" s="467">
        <v>31.2</v>
      </c>
      <c r="Q143" s="467">
        <v>38.7</v>
      </c>
      <c r="R143" s="467">
        <v>41.9</v>
      </c>
      <c r="S143" s="452"/>
      <c r="T143" s="452"/>
      <c r="U143" s="452"/>
      <c r="V143" s="452"/>
      <c r="W143" s="452"/>
      <c r="X143" s="452"/>
      <c r="Y143" s="464" t="s">
        <v>147</v>
      </c>
      <c r="Z143" s="465" t="s">
        <v>85</v>
      </c>
      <c r="AA143" s="467">
        <v>0</v>
      </c>
      <c r="AB143" s="467">
        <v>1</v>
      </c>
      <c r="AC143" s="467">
        <v>0</v>
      </c>
      <c r="AD143" s="467">
        <v>1</v>
      </c>
      <c r="AE143" s="467">
        <v>0</v>
      </c>
      <c r="AF143" s="467">
        <v>1</v>
      </c>
      <c r="AG143" s="467" t="s">
        <v>83</v>
      </c>
      <c r="AH143" s="467" t="s">
        <v>83</v>
      </c>
      <c r="AI143" s="467"/>
      <c r="AJ143" s="467"/>
      <c r="AK143" s="467">
        <v>0</v>
      </c>
      <c r="AL143" s="467">
        <v>0</v>
      </c>
      <c r="AM143" s="467">
        <v>0</v>
      </c>
      <c r="AN143" s="467">
        <v>1</v>
      </c>
      <c r="AO143" s="467"/>
      <c r="AP143" s="467">
        <v>1</v>
      </c>
      <c r="AQ143" s="467"/>
      <c r="AR143" s="467"/>
      <c r="AX143" s="464" t="s">
        <v>147</v>
      </c>
      <c r="AY143" s="465" t="s">
        <v>85</v>
      </c>
      <c r="AZ143" s="467">
        <v>5</v>
      </c>
      <c r="BA143" s="467">
        <v>1</v>
      </c>
      <c r="BB143" s="467">
        <v>1</v>
      </c>
      <c r="BC143" s="467">
        <v>5</v>
      </c>
      <c r="BE143" s="467">
        <v>1</v>
      </c>
      <c r="BG143" s="467">
        <v>41.9</v>
      </c>
      <c r="BH143" s="467">
        <v>837.8</v>
      </c>
      <c r="BI143" s="467">
        <v>106.5</v>
      </c>
      <c r="BJ143" s="467">
        <v>103.5</v>
      </c>
      <c r="BK143" s="478">
        <v>105</v>
      </c>
      <c r="BL143" s="467">
        <v>437</v>
      </c>
      <c r="BM143" s="467">
        <v>3.73</v>
      </c>
      <c r="BO143" s="467">
        <v>2</v>
      </c>
      <c r="BP143" s="508"/>
    </row>
    <row r="144" spans="1:68" s="367" customFormat="1" ht="12.75">
      <c r="A144" s="468"/>
      <c r="B144" s="212" t="s">
        <v>101</v>
      </c>
      <c r="C144" s="466"/>
      <c r="D144" s="465" t="s">
        <v>103</v>
      </c>
      <c r="E144" s="216">
        <v>43417</v>
      </c>
      <c r="F144" s="216">
        <v>43435</v>
      </c>
      <c r="G144" s="216"/>
      <c r="H144" s="216"/>
      <c r="I144" s="216">
        <v>43247</v>
      </c>
      <c r="J144" s="467">
        <v>195</v>
      </c>
      <c r="K144" s="467">
        <v>14.7</v>
      </c>
      <c r="L144" s="467">
        <v>1</v>
      </c>
      <c r="M144" s="467">
        <v>73.8</v>
      </c>
      <c r="N144" s="467">
        <v>75.2</v>
      </c>
      <c r="O144" s="467">
        <v>1</v>
      </c>
      <c r="P144" s="478">
        <v>23.6</v>
      </c>
      <c r="Q144" s="478">
        <v>44.9</v>
      </c>
      <c r="R144" s="478">
        <v>38.3</v>
      </c>
      <c r="S144" s="452"/>
      <c r="T144" s="452"/>
      <c r="U144" s="452"/>
      <c r="V144" s="452"/>
      <c r="W144" s="452"/>
      <c r="X144" s="452"/>
      <c r="Y144" s="466"/>
      <c r="Z144" s="465" t="s">
        <v>103</v>
      </c>
      <c r="AA144" s="467">
        <v>0</v>
      </c>
      <c r="AB144" s="467"/>
      <c r="AC144" s="467"/>
      <c r="AD144" s="467">
        <v>1</v>
      </c>
      <c r="AE144" s="467">
        <v>10</v>
      </c>
      <c r="AF144" s="467">
        <v>1</v>
      </c>
      <c r="AG144" s="467"/>
      <c r="AH144" s="467">
        <v>0</v>
      </c>
      <c r="AI144" s="467"/>
      <c r="AJ144" s="467"/>
      <c r="AK144" s="467">
        <v>0</v>
      </c>
      <c r="AL144" s="467"/>
      <c r="AM144" s="467"/>
      <c r="AN144" s="467">
        <v>0</v>
      </c>
      <c r="AO144" s="467"/>
      <c r="AP144" s="467">
        <v>1</v>
      </c>
      <c r="AQ144" s="467"/>
      <c r="AR144" s="467">
        <v>1</v>
      </c>
      <c r="AX144" s="466"/>
      <c r="AY144" s="465" t="s">
        <v>103</v>
      </c>
      <c r="AZ144" s="467">
        <v>5</v>
      </c>
      <c r="BA144" s="467">
        <v>1</v>
      </c>
      <c r="BB144" s="467">
        <v>5</v>
      </c>
      <c r="BC144" s="467">
        <v>5</v>
      </c>
      <c r="BE144" s="467">
        <v>0</v>
      </c>
      <c r="BG144" s="478">
        <v>38.3</v>
      </c>
      <c r="BH144" s="467">
        <v>875</v>
      </c>
      <c r="BI144" s="478">
        <v>120.1</v>
      </c>
      <c r="BJ144" s="478">
        <v>122.3</v>
      </c>
      <c r="BK144" s="478">
        <v>121.2</v>
      </c>
      <c r="BL144" s="478">
        <v>404</v>
      </c>
      <c r="BM144" s="478">
        <v>4.66</v>
      </c>
      <c r="BO144" s="467">
        <v>3</v>
      </c>
      <c r="BP144" s="508"/>
    </row>
    <row r="145" spans="1:68" s="367" customFormat="1" ht="12.75">
      <c r="A145" s="468"/>
      <c r="B145" s="212" t="s">
        <v>101</v>
      </c>
      <c r="C145" s="466"/>
      <c r="D145" s="465" t="s">
        <v>79</v>
      </c>
      <c r="E145" s="216">
        <v>43419</v>
      </c>
      <c r="F145" s="216">
        <v>43431</v>
      </c>
      <c r="G145" s="216">
        <v>43201</v>
      </c>
      <c r="H145" s="216">
        <v>43206</v>
      </c>
      <c r="I145" s="216">
        <v>43251</v>
      </c>
      <c r="J145" s="467">
        <v>198</v>
      </c>
      <c r="K145" s="467">
        <v>17.9</v>
      </c>
      <c r="L145" s="467">
        <v>3</v>
      </c>
      <c r="M145" s="467">
        <v>62.7</v>
      </c>
      <c r="N145" s="467">
        <v>76.5</v>
      </c>
      <c r="O145" s="467">
        <v>2</v>
      </c>
      <c r="P145" s="467">
        <v>31.27</v>
      </c>
      <c r="Q145" s="467">
        <v>33.87</v>
      </c>
      <c r="R145" s="467">
        <v>41.16</v>
      </c>
      <c r="S145" s="452"/>
      <c r="T145" s="452"/>
      <c r="U145" s="452"/>
      <c r="V145" s="452"/>
      <c r="W145" s="452"/>
      <c r="X145" s="452"/>
      <c r="Y145" s="466"/>
      <c r="Z145" s="465" t="s">
        <v>79</v>
      </c>
      <c r="AA145" s="467">
        <v>0.2</v>
      </c>
      <c r="AB145" s="467">
        <v>43102</v>
      </c>
      <c r="AC145" s="467">
        <v>0</v>
      </c>
      <c r="AD145" s="467">
        <v>0</v>
      </c>
      <c r="AE145" s="467">
        <v>3.11</v>
      </c>
      <c r="AF145" s="467">
        <v>43102</v>
      </c>
      <c r="AG145" s="467">
        <v>0</v>
      </c>
      <c r="AH145" s="467">
        <v>0</v>
      </c>
      <c r="AI145" s="467">
        <v>0</v>
      </c>
      <c r="AJ145" s="467">
        <v>0</v>
      </c>
      <c r="AK145" s="467">
        <v>0</v>
      </c>
      <c r="AL145" s="467">
        <v>0</v>
      </c>
      <c r="AM145" s="467">
        <v>0</v>
      </c>
      <c r="AN145" s="467">
        <v>0</v>
      </c>
      <c r="AO145" s="467">
        <v>0</v>
      </c>
      <c r="AP145" s="467">
        <v>0</v>
      </c>
      <c r="AQ145" s="467">
        <v>0</v>
      </c>
      <c r="AR145" s="467">
        <v>0</v>
      </c>
      <c r="AX145" s="466"/>
      <c r="AY145" s="465" t="s">
        <v>79</v>
      </c>
      <c r="AZ145" s="467">
        <v>5</v>
      </c>
      <c r="BA145" s="467">
        <v>1</v>
      </c>
      <c r="BB145" s="467">
        <v>5</v>
      </c>
      <c r="BC145" s="467">
        <v>3</v>
      </c>
      <c r="BE145" s="467">
        <v>0</v>
      </c>
      <c r="BG145" s="467">
        <v>41.16</v>
      </c>
      <c r="BH145" s="467"/>
      <c r="BI145" s="467">
        <v>103.86</v>
      </c>
      <c r="BJ145" s="467">
        <v>110</v>
      </c>
      <c r="BK145" s="467">
        <v>106.93</v>
      </c>
      <c r="BL145" s="467">
        <v>415.96</v>
      </c>
      <c r="BM145" s="467">
        <v>5.01</v>
      </c>
      <c r="BO145" s="467">
        <v>3</v>
      </c>
      <c r="BP145" s="508"/>
    </row>
    <row r="146" spans="1:68" s="367" customFormat="1" ht="12.75">
      <c r="A146" s="468"/>
      <c r="B146" s="212" t="s">
        <v>101</v>
      </c>
      <c r="C146" s="466"/>
      <c r="D146" s="465" t="s">
        <v>70</v>
      </c>
      <c r="E146" s="216">
        <v>43397</v>
      </c>
      <c r="F146" s="216">
        <v>43403</v>
      </c>
      <c r="G146" s="216">
        <v>43198</v>
      </c>
      <c r="H146" s="216">
        <v>43202</v>
      </c>
      <c r="I146" s="216">
        <v>43249</v>
      </c>
      <c r="J146" s="467">
        <v>217</v>
      </c>
      <c r="K146" s="467">
        <v>14.71</v>
      </c>
      <c r="L146" s="467">
        <v>5</v>
      </c>
      <c r="M146" s="467">
        <v>77.67</v>
      </c>
      <c r="N146" s="467">
        <v>86</v>
      </c>
      <c r="O146" s="467">
        <v>3</v>
      </c>
      <c r="P146" s="467">
        <v>33.67</v>
      </c>
      <c r="Q146" s="467">
        <v>40.2</v>
      </c>
      <c r="R146" s="487">
        <v>43.1</v>
      </c>
      <c r="S146" s="452"/>
      <c r="T146" s="452"/>
      <c r="U146" s="452"/>
      <c r="V146" s="452"/>
      <c r="W146" s="452"/>
      <c r="X146" s="452"/>
      <c r="Y146" s="466"/>
      <c r="Z146" s="465" t="s">
        <v>70</v>
      </c>
      <c r="AA146" s="467" t="s">
        <v>68</v>
      </c>
      <c r="AB146" s="467" t="s">
        <v>68</v>
      </c>
      <c r="AC146" s="467">
        <v>20</v>
      </c>
      <c r="AD146" s="467">
        <v>2</v>
      </c>
      <c r="AE146" s="467">
        <v>30</v>
      </c>
      <c r="AF146" s="467">
        <v>2</v>
      </c>
      <c r="AG146" s="467" t="s">
        <v>68</v>
      </c>
      <c r="AH146" s="467" t="s">
        <v>68</v>
      </c>
      <c r="AI146" s="467" t="s">
        <v>68</v>
      </c>
      <c r="AJ146" s="467" t="s">
        <v>68</v>
      </c>
      <c r="AK146" s="467" t="s">
        <v>68</v>
      </c>
      <c r="AL146" s="467" t="s">
        <v>68</v>
      </c>
      <c r="AM146" s="467"/>
      <c r="AN146" s="467"/>
      <c r="AO146" s="467" t="s">
        <v>68</v>
      </c>
      <c r="AP146" s="467" t="s">
        <v>68</v>
      </c>
      <c r="AQ146" s="467" t="s">
        <v>68</v>
      </c>
      <c r="AR146" s="467" t="s">
        <v>68</v>
      </c>
      <c r="AX146" s="466"/>
      <c r="AY146" s="465" t="s">
        <v>70</v>
      </c>
      <c r="AZ146" s="467">
        <v>5</v>
      </c>
      <c r="BA146" s="467">
        <v>1</v>
      </c>
      <c r="BB146" s="467">
        <v>5</v>
      </c>
      <c r="BC146" s="467">
        <v>3</v>
      </c>
      <c r="BE146" s="467" t="s">
        <v>68</v>
      </c>
      <c r="BG146" s="487">
        <v>43.1</v>
      </c>
      <c r="BH146" s="467" t="s">
        <v>68</v>
      </c>
      <c r="BI146" s="467">
        <v>134.5</v>
      </c>
      <c r="BJ146" s="467">
        <v>121</v>
      </c>
      <c r="BK146" s="467">
        <v>127.75</v>
      </c>
      <c r="BL146" s="467">
        <v>486.7</v>
      </c>
      <c r="BM146" s="467">
        <v>7.4</v>
      </c>
      <c r="BO146" s="467">
        <v>2</v>
      </c>
      <c r="BP146" s="508"/>
    </row>
    <row r="147" spans="1:68" s="367" customFormat="1" ht="12.75">
      <c r="A147" s="468"/>
      <c r="B147" s="212" t="s">
        <v>101</v>
      </c>
      <c r="C147" s="466"/>
      <c r="D147" s="465" t="s">
        <v>104</v>
      </c>
      <c r="E147" s="216">
        <v>43413</v>
      </c>
      <c r="F147" s="216">
        <v>43424</v>
      </c>
      <c r="G147" s="216"/>
      <c r="H147" s="216"/>
      <c r="I147" s="216">
        <v>43248</v>
      </c>
      <c r="J147" s="479">
        <v>189</v>
      </c>
      <c r="K147" s="479">
        <v>11.05</v>
      </c>
      <c r="L147" s="467">
        <v>3</v>
      </c>
      <c r="M147" s="479">
        <v>62.35</v>
      </c>
      <c r="N147" s="479">
        <v>67.2</v>
      </c>
      <c r="O147" s="467">
        <v>2</v>
      </c>
      <c r="P147" s="479">
        <v>30.6</v>
      </c>
      <c r="Q147" s="479">
        <v>43.1</v>
      </c>
      <c r="R147" s="479">
        <v>42.93</v>
      </c>
      <c r="S147" s="452"/>
      <c r="T147" s="452"/>
      <c r="U147" s="452"/>
      <c r="V147" s="452"/>
      <c r="W147" s="452"/>
      <c r="X147" s="452"/>
      <c r="Y147" s="466"/>
      <c r="Z147" s="465" t="s">
        <v>104</v>
      </c>
      <c r="AA147" s="467"/>
      <c r="AB147" s="467">
        <v>1</v>
      </c>
      <c r="AC147" s="467"/>
      <c r="AD147" s="467">
        <v>1</v>
      </c>
      <c r="AE147" s="467"/>
      <c r="AF147" s="467">
        <v>2</v>
      </c>
      <c r="AG147" s="467"/>
      <c r="AH147" s="467">
        <v>0</v>
      </c>
      <c r="AI147" s="467"/>
      <c r="AJ147" s="467"/>
      <c r="AK147" s="467">
        <v>1</v>
      </c>
      <c r="AL147" s="467">
        <v>0</v>
      </c>
      <c r="AM147" s="467">
        <v>1</v>
      </c>
      <c r="AN147" s="467">
        <v>0</v>
      </c>
      <c r="AO147" s="467"/>
      <c r="AP147" s="467">
        <v>1</v>
      </c>
      <c r="AQ147" s="467"/>
      <c r="AR147" s="467">
        <v>1</v>
      </c>
      <c r="AX147" s="466"/>
      <c r="AY147" s="465" t="s">
        <v>104</v>
      </c>
      <c r="AZ147" s="467">
        <v>5</v>
      </c>
      <c r="BA147" s="467">
        <v>5</v>
      </c>
      <c r="BB147" s="467">
        <v>5</v>
      </c>
      <c r="BC147" s="467">
        <v>3</v>
      </c>
      <c r="BE147" s="467">
        <v>0</v>
      </c>
      <c r="BG147" s="479">
        <v>42.93</v>
      </c>
      <c r="BH147" s="479">
        <v>774.5</v>
      </c>
      <c r="BI147" s="479">
        <v>101.5</v>
      </c>
      <c r="BJ147" s="479">
        <v>91.2</v>
      </c>
      <c r="BK147" s="467">
        <v>96.35</v>
      </c>
      <c r="BL147" s="479">
        <v>428.2</v>
      </c>
      <c r="BM147" s="479">
        <v>4.56</v>
      </c>
      <c r="BO147" s="467">
        <v>2</v>
      </c>
      <c r="BP147" s="508"/>
    </row>
    <row r="148" spans="1:68" s="367" customFormat="1" ht="12.75">
      <c r="A148" s="468"/>
      <c r="B148" s="212" t="s">
        <v>101</v>
      </c>
      <c r="C148" s="466"/>
      <c r="D148" s="465" t="s">
        <v>84</v>
      </c>
      <c r="E148" s="216">
        <v>43408</v>
      </c>
      <c r="F148" s="216">
        <v>43419</v>
      </c>
      <c r="G148" s="216"/>
      <c r="H148" s="216"/>
      <c r="I148" s="216">
        <v>43250</v>
      </c>
      <c r="J148" s="467">
        <v>207</v>
      </c>
      <c r="K148" s="467">
        <v>16.35</v>
      </c>
      <c r="L148" s="467">
        <v>3</v>
      </c>
      <c r="M148" s="467">
        <v>75.6</v>
      </c>
      <c r="N148" s="467">
        <v>87.8</v>
      </c>
      <c r="O148" s="467">
        <v>3</v>
      </c>
      <c r="P148" s="480">
        <v>34.6</v>
      </c>
      <c r="Q148" s="467">
        <v>41.3</v>
      </c>
      <c r="R148" s="467">
        <v>46.4</v>
      </c>
      <c r="S148" s="452"/>
      <c r="T148" s="452"/>
      <c r="U148" s="452"/>
      <c r="V148" s="452"/>
      <c r="W148" s="452"/>
      <c r="X148" s="452"/>
      <c r="Y148" s="466"/>
      <c r="Z148" s="465" t="s">
        <v>84</v>
      </c>
      <c r="AA148" s="467">
        <v>0</v>
      </c>
      <c r="AB148" s="467">
        <v>1</v>
      </c>
      <c r="AC148" s="467"/>
      <c r="AD148" s="467">
        <v>2</v>
      </c>
      <c r="AE148" s="467">
        <v>0</v>
      </c>
      <c r="AF148" s="467">
        <v>1</v>
      </c>
      <c r="AG148" s="467"/>
      <c r="AH148" s="467"/>
      <c r="AI148" s="467"/>
      <c r="AJ148" s="467"/>
      <c r="AK148" s="467">
        <v>0</v>
      </c>
      <c r="AL148" s="467">
        <v>1</v>
      </c>
      <c r="AM148" s="467">
        <v>0</v>
      </c>
      <c r="AN148" s="467">
        <v>0</v>
      </c>
      <c r="AO148" s="467"/>
      <c r="AP148" s="467">
        <v>2</v>
      </c>
      <c r="AQ148" s="467"/>
      <c r="AR148" s="467">
        <v>2</v>
      </c>
      <c r="AX148" s="466"/>
      <c r="AY148" s="465" t="s">
        <v>84</v>
      </c>
      <c r="AZ148" s="467">
        <v>5</v>
      </c>
      <c r="BA148" s="467">
        <v>1</v>
      </c>
      <c r="BB148" s="467">
        <v>5</v>
      </c>
      <c r="BC148" s="467">
        <v>3</v>
      </c>
      <c r="BE148" s="467">
        <v>0</v>
      </c>
      <c r="BG148" s="467">
        <v>46.4</v>
      </c>
      <c r="BH148" s="480"/>
      <c r="BI148" s="467">
        <v>124.1</v>
      </c>
      <c r="BJ148" s="467">
        <v>126.4</v>
      </c>
      <c r="BK148" s="467">
        <v>125.25</v>
      </c>
      <c r="BL148" s="467">
        <v>521.9</v>
      </c>
      <c r="BM148" s="467">
        <v>3.7</v>
      </c>
      <c r="BO148" s="467">
        <v>2</v>
      </c>
      <c r="BP148" s="508"/>
    </row>
    <row r="149" spans="1:68" s="367" customFormat="1" ht="12.75">
      <c r="A149" s="468"/>
      <c r="B149" s="212" t="s">
        <v>101</v>
      </c>
      <c r="C149" s="466"/>
      <c r="D149" s="465" t="s">
        <v>78</v>
      </c>
      <c r="E149" s="216">
        <v>43409</v>
      </c>
      <c r="F149" s="216">
        <v>43419</v>
      </c>
      <c r="G149" s="216"/>
      <c r="H149" s="216"/>
      <c r="I149" s="216">
        <v>43248</v>
      </c>
      <c r="J149" s="467">
        <v>204</v>
      </c>
      <c r="K149" s="467">
        <v>16</v>
      </c>
      <c r="L149" s="467">
        <v>5</v>
      </c>
      <c r="M149" s="467">
        <v>58.4</v>
      </c>
      <c r="N149" s="467">
        <v>88</v>
      </c>
      <c r="O149" s="467">
        <v>2</v>
      </c>
      <c r="P149" s="467">
        <v>29.8</v>
      </c>
      <c r="Q149" s="467">
        <v>38</v>
      </c>
      <c r="R149" s="467">
        <v>42.4</v>
      </c>
      <c r="S149" s="452"/>
      <c r="T149" s="452"/>
      <c r="U149" s="452"/>
      <c r="V149" s="452"/>
      <c r="W149" s="452"/>
      <c r="X149" s="452"/>
      <c r="Y149" s="466"/>
      <c r="Z149" s="519" t="s">
        <v>78</v>
      </c>
      <c r="AA149" s="467">
        <v>3</v>
      </c>
      <c r="AB149" s="467">
        <v>2</v>
      </c>
      <c r="AC149" s="467">
        <v>100</v>
      </c>
      <c r="AD149" s="467">
        <v>2</v>
      </c>
      <c r="AE149" s="467">
        <v>0</v>
      </c>
      <c r="AF149" s="467">
        <v>1</v>
      </c>
      <c r="AG149" s="467"/>
      <c r="AH149" s="467">
        <v>1</v>
      </c>
      <c r="AI149" s="467"/>
      <c r="AJ149" s="467"/>
      <c r="AK149" s="467">
        <v>0</v>
      </c>
      <c r="AL149" s="467">
        <v>0</v>
      </c>
      <c r="AM149" s="467"/>
      <c r="AN149" s="467">
        <v>1</v>
      </c>
      <c r="AO149" s="467"/>
      <c r="AP149" s="467">
        <v>1</v>
      </c>
      <c r="AQ149" s="467"/>
      <c r="AR149" s="467">
        <v>1</v>
      </c>
      <c r="AX149" s="466"/>
      <c r="AY149" s="465" t="s">
        <v>78</v>
      </c>
      <c r="AZ149" s="467">
        <v>5</v>
      </c>
      <c r="BA149" s="467">
        <v>1</v>
      </c>
      <c r="BB149" s="467">
        <v>5</v>
      </c>
      <c r="BC149" s="467">
        <v>3</v>
      </c>
      <c r="BE149" s="467">
        <v>0</v>
      </c>
      <c r="BG149" s="467">
        <v>42.4</v>
      </c>
      <c r="BH149" s="480"/>
      <c r="BI149" s="467">
        <v>111.5</v>
      </c>
      <c r="BJ149" s="467">
        <v>103.4</v>
      </c>
      <c r="BK149" s="467">
        <v>107.45</v>
      </c>
      <c r="BL149" s="467">
        <v>429.8</v>
      </c>
      <c r="BM149" s="467">
        <v>4.27</v>
      </c>
      <c r="BO149" s="467">
        <v>3</v>
      </c>
      <c r="BP149" s="508"/>
    </row>
    <row r="150" spans="1:68" s="367" customFormat="1" ht="12.75">
      <c r="A150" s="468"/>
      <c r="B150" s="212" t="s">
        <v>101</v>
      </c>
      <c r="C150" s="466"/>
      <c r="D150" s="465" t="s">
        <v>98</v>
      </c>
      <c r="E150" s="216">
        <v>43403</v>
      </c>
      <c r="F150" s="216">
        <v>43414</v>
      </c>
      <c r="G150" s="216">
        <v>43204</v>
      </c>
      <c r="H150" s="216">
        <v>43211</v>
      </c>
      <c r="I150" s="216">
        <v>43254</v>
      </c>
      <c r="J150" s="467">
        <v>217</v>
      </c>
      <c r="K150" s="467">
        <v>18.1</v>
      </c>
      <c r="L150" s="467">
        <v>5</v>
      </c>
      <c r="M150" s="467">
        <v>82.05</v>
      </c>
      <c r="N150" s="467">
        <v>66.1</v>
      </c>
      <c r="O150" s="467">
        <v>3</v>
      </c>
      <c r="P150" s="467">
        <v>40.68</v>
      </c>
      <c r="Q150" s="467">
        <v>36.8</v>
      </c>
      <c r="R150" s="467">
        <v>33.7</v>
      </c>
      <c r="S150" s="452"/>
      <c r="T150" s="452"/>
      <c r="U150" s="452"/>
      <c r="V150" s="452"/>
      <c r="W150" s="452"/>
      <c r="X150" s="452"/>
      <c r="Y150" s="466"/>
      <c r="Z150" s="465" t="s">
        <v>98</v>
      </c>
      <c r="AA150" s="467"/>
      <c r="AB150" s="467">
        <v>2</v>
      </c>
      <c r="AC150" s="467"/>
      <c r="AD150" s="467">
        <v>1</v>
      </c>
      <c r="AE150" s="467">
        <v>0</v>
      </c>
      <c r="AF150" s="467">
        <v>2</v>
      </c>
      <c r="AG150" s="467"/>
      <c r="AH150" s="467">
        <v>2</v>
      </c>
      <c r="AI150" s="467">
        <v>0</v>
      </c>
      <c r="AJ150" s="467">
        <v>0</v>
      </c>
      <c r="AK150" s="467">
        <v>0</v>
      </c>
      <c r="AL150" s="467">
        <v>0</v>
      </c>
      <c r="AM150" s="467">
        <v>3.5</v>
      </c>
      <c r="AN150" s="467">
        <v>2</v>
      </c>
      <c r="AO150" s="467"/>
      <c r="AP150" s="465" t="s">
        <v>106</v>
      </c>
      <c r="AQ150" s="467"/>
      <c r="AR150" s="495">
        <v>1</v>
      </c>
      <c r="AX150" s="466"/>
      <c r="AY150" s="465" t="s">
        <v>98</v>
      </c>
      <c r="AZ150" s="467">
        <v>5</v>
      </c>
      <c r="BA150" s="467">
        <v>1</v>
      </c>
      <c r="BB150" s="467">
        <v>5</v>
      </c>
      <c r="BC150" s="467">
        <v>1</v>
      </c>
      <c r="BE150" s="467">
        <v>0</v>
      </c>
      <c r="BG150" s="467">
        <v>33.7</v>
      </c>
      <c r="BH150" s="467">
        <v>801</v>
      </c>
      <c r="BI150" s="467">
        <v>113.1</v>
      </c>
      <c r="BJ150" s="467">
        <v>107.2</v>
      </c>
      <c r="BK150" s="467">
        <v>110.15</v>
      </c>
      <c r="BL150" s="467">
        <v>497.2</v>
      </c>
      <c r="BM150" s="467">
        <v>2.3</v>
      </c>
      <c r="BO150" s="467">
        <v>3</v>
      </c>
      <c r="BP150" s="508"/>
    </row>
    <row r="151" spans="1:68" s="367" customFormat="1" ht="12.75">
      <c r="A151" s="468"/>
      <c r="B151" s="212" t="s">
        <v>101</v>
      </c>
      <c r="C151" s="466"/>
      <c r="D151" s="465" t="s">
        <v>71</v>
      </c>
      <c r="E151" s="216">
        <v>43399</v>
      </c>
      <c r="F151" s="216">
        <v>43407</v>
      </c>
      <c r="G151" s="216"/>
      <c r="H151" s="216"/>
      <c r="I151" s="216">
        <v>43251</v>
      </c>
      <c r="J151" s="467">
        <v>217</v>
      </c>
      <c r="K151" s="467">
        <v>17.62</v>
      </c>
      <c r="L151" s="467">
        <v>5</v>
      </c>
      <c r="M151" s="467">
        <v>60.15</v>
      </c>
      <c r="N151" s="467">
        <v>71.7</v>
      </c>
      <c r="O151" s="467">
        <v>3</v>
      </c>
      <c r="P151" s="467">
        <v>30.1</v>
      </c>
      <c r="Q151" s="467">
        <v>38.6</v>
      </c>
      <c r="R151" s="467">
        <v>40.3</v>
      </c>
      <c r="S151" s="452"/>
      <c r="T151" s="452"/>
      <c r="U151" s="452"/>
      <c r="V151" s="452"/>
      <c r="W151" s="452"/>
      <c r="X151" s="452"/>
      <c r="Y151" s="466"/>
      <c r="Z151" s="465" t="s">
        <v>71</v>
      </c>
      <c r="AA151" s="467">
        <v>0.03</v>
      </c>
      <c r="AB151" s="467">
        <v>2</v>
      </c>
      <c r="AC151" s="467">
        <v>3</v>
      </c>
      <c r="AD151" s="467"/>
      <c r="AE151" s="467">
        <v>0.01</v>
      </c>
      <c r="AF151" s="491">
        <v>43102</v>
      </c>
      <c r="AG151" s="467"/>
      <c r="AH151" s="467">
        <v>1</v>
      </c>
      <c r="AI151" s="467"/>
      <c r="AJ151" s="467"/>
      <c r="AK151" s="467">
        <v>0.3</v>
      </c>
      <c r="AL151" s="491">
        <v>43102</v>
      </c>
      <c r="AM151" s="467">
        <v>0</v>
      </c>
      <c r="AN151" s="467">
        <v>1</v>
      </c>
      <c r="AO151" s="467"/>
      <c r="AP151" s="467">
        <v>2</v>
      </c>
      <c r="AQ151" s="467"/>
      <c r="AR151" s="467">
        <v>2</v>
      </c>
      <c r="AX151" s="466"/>
      <c r="AY151" s="465" t="s">
        <v>71</v>
      </c>
      <c r="AZ151" s="467">
        <v>5</v>
      </c>
      <c r="BA151" s="467">
        <v>1</v>
      </c>
      <c r="BB151" s="467">
        <v>5</v>
      </c>
      <c r="BC151" s="467">
        <v>5</v>
      </c>
      <c r="BE151" s="467">
        <v>1.18</v>
      </c>
      <c r="BG151" s="467">
        <v>40.3</v>
      </c>
      <c r="BH151" s="467"/>
      <c r="BI151" s="467">
        <v>100.58</v>
      </c>
      <c r="BJ151" s="467">
        <v>100.46</v>
      </c>
      <c r="BK151" s="467">
        <v>100.52</v>
      </c>
      <c r="BL151" s="467">
        <v>446.98</v>
      </c>
      <c r="BM151" s="467">
        <v>3.47</v>
      </c>
      <c r="BO151" s="467">
        <v>3</v>
      </c>
      <c r="BP151" s="508"/>
    </row>
    <row r="152" spans="1:68" s="367" customFormat="1" ht="12.75">
      <c r="A152" s="468"/>
      <c r="B152" s="212" t="s">
        <v>101</v>
      </c>
      <c r="C152" s="466"/>
      <c r="D152" s="465" t="s">
        <v>76</v>
      </c>
      <c r="E152" s="216">
        <v>43407</v>
      </c>
      <c r="F152" s="216">
        <v>43419</v>
      </c>
      <c r="G152" s="216">
        <v>43210</v>
      </c>
      <c r="H152" s="216">
        <v>43212</v>
      </c>
      <c r="I152" s="216">
        <v>43254</v>
      </c>
      <c r="J152" s="467">
        <v>212</v>
      </c>
      <c r="K152" s="467">
        <v>11.33</v>
      </c>
      <c r="L152" s="467">
        <v>3</v>
      </c>
      <c r="M152" s="467">
        <v>93.61</v>
      </c>
      <c r="N152" s="467">
        <v>78</v>
      </c>
      <c r="O152" s="467">
        <v>3</v>
      </c>
      <c r="P152" s="467">
        <v>39.34</v>
      </c>
      <c r="Q152" s="467">
        <v>32.5</v>
      </c>
      <c r="R152" s="467">
        <v>43.1</v>
      </c>
      <c r="S152" s="452"/>
      <c r="T152" s="452"/>
      <c r="U152" s="452"/>
      <c r="V152" s="452"/>
      <c r="W152" s="452"/>
      <c r="X152" s="452"/>
      <c r="Y152" s="466"/>
      <c r="Z152" s="465" t="s">
        <v>76</v>
      </c>
      <c r="AA152" s="467">
        <v>0.023</v>
      </c>
      <c r="AB152" s="467">
        <v>2</v>
      </c>
      <c r="AC152" s="467"/>
      <c r="AD152" s="467" t="s">
        <v>68</v>
      </c>
      <c r="AE152" s="467"/>
      <c r="AF152" s="467">
        <v>3</v>
      </c>
      <c r="AG152" s="467"/>
      <c r="AH152" s="467" t="s">
        <v>68</v>
      </c>
      <c r="AI152" s="467"/>
      <c r="AJ152" s="467"/>
      <c r="AK152" s="467"/>
      <c r="AL152" s="467" t="s">
        <v>68</v>
      </c>
      <c r="AM152" s="467"/>
      <c r="AN152" s="467"/>
      <c r="AO152" s="467"/>
      <c r="AP152" s="467" t="s">
        <v>68</v>
      </c>
      <c r="AQ152" s="467"/>
      <c r="AR152" s="467">
        <v>2</v>
      </c>
      <c r="AX152" s="466"/>
      <c r="AY152" s="465" t="s">
        <v>76</v>
      </c>
      <c r="AZ152" s="467">
        <v>5</v>
      </c>
      <c r="BA152" s="467">
        <v>1</v>
      </c>
      <c r="BB152" s="467">
        <v>5</v>
      </c>
      <c r="BC152" s="467">
        <v>3</v>
      </c>
      <c r="BE152" s="467">
        <v>5</v>
      </c>
      <c r="BG152" s="467">
        <v>43.1</v>
      </c>
      <c r="BH152" s="467"/>
      <c r="BI152" s="467">
        <v>107.5</v>
      </c>
      <c r="BJ152" s="467">
        <v>106.9</v>
      </c>
      <c r="BK152" s="467">
        <v>107.2</v>
      </c>
      <c r="BL152" s="467">
        <v>476.44</v>
      </c>
      <c r="BM152" s="467">
        <v>6.59</v>
      </c>
      <c r="BO152" s="467">
        <v>1</v>
      </c>
      <c r="BP152" s="508"/>
    </row>
    <row r="153" spans="1:68" s="367" customFormat="1" ht="12.75">
      <c r="A153" s="468"/>
      <c r="B153" s="212" t="s">
        <v>101</v>
      </c>
      <c r="C153" s="466"/>
      <c r="D153" s="465" t="s">
        <v>73</v>
      </c>
      <c r="E153" s="216">
        <v>43408</v>
      </c>
      <c r="F153" s="216">
        <v>43417</v>
      </c>
      <c r="G153" s="216">
        <v>43206</v>
      </c>
      <c r="H153" s="216">
        <v>43209</v>
      </c>
      <c r="I153" s="216">
        <v>43252</v>
      </c>
      <c r="J153" s="467">
        <v>210</v>
      </c>
      <c r="K153" s="467">
        <v>17</v>
      </c>
      <c r="L153" s="478">
        <v>3</v>
      </c>
      <c r="M153" s="478">
        <v>113.1</v>
      </c>
      <c r="N153" s="478">
        <v>80</v>
      </c>
      <c r="O153" s="467">
        <v>1</v>
      </c>
      <c r="P153" s="478">
        <v>39.8</v>
      </c>
      <c r="Q153" s="478">
        <v>39.2</v>
      </c>
      <c r="R153" s="478">
        <v>39.7</v>
      </c>
      <c r="S153" s="452"/>
      <c r="T153" s="452"/>
      <c r="U153" s="452"/>
      <c r="V153" s="452"/>
      <c r="W153" s="452"/>
      <c r="X153" s="452"/>
      <c r="Y153" s="466"/>
      <c r="Z153" s="465" t="s">
        <v>73</v>
      </c>
      <c r="AA153" s="478">
        <v>0.07</v>
      </c>
      <c r="AB153" s="492">
        <v>43102</v>
      </c>
      <c r="AC153" s="467">
        <v>0</v>
      </c>
      <c r="AD153" s="467">
        <v>1</v>
      </c>
      <c r="AE153" s="467">
        <v>6.3</v>
      </c>
      <c r="AF153" s="491">
        <v>43102</v>
      </c>
      <c r="AG153" s="467"/>
      <c r="AH153" s="467"/>
      <c r="AI153" s="467"/>
      <c r="AJ153" s="467"/>
      <c r="AK153" s="467">
        <v>0</v>
      </c>
      <c r="AL153" s="467">
        <v>1</v>
      </c>
      <c r="AM153" s="467">
        <v>0</v>
      </c>
      <c r="AN153" s="467">
        <v>1</v>
      </c>
      <c r="AO153" s="465" t="s">
        <v>94</v>
      </c>
      <c r="AP153" s="465" t="s">
        <v>94</v>
      </c>
      <c r="AQ153" s="465" t="s">
        <v>94</v>
      </c>
      <c r="AR153" s="465" t="s">
        <v>94</v>
      </c>
      <c r="AX153" s="466"/>
      <c r="AY153" s="465" t="s">
        <v>73</v>
      </c>
      <c r="AZ153" s="478">
        <v>5</v>
      </c>
      <c r="BA153" s="478">
        <v>1</v>
      </c>
      <c r="BB153" s="478">
        <v>5</v>
      </c>
      <c r="BC153" s="478">
        <v>1</v>
      </c>
      <c r="BE153" s="478">
        <v>0.6</v>
      </c>
      <c r="BG153" s="478">
        <v>39.7</v>
      </c>
      <c r="BH153" s="478">
        <v>755</v>
      </c>
      <c r="BI153" s="467"/>
      <c r="BJ153" s="467"/>
      <c r="BK153" s="478">
        <v>132.1</v>
      </c>
      <c r="BL153" s="478">
        <v>587.2</v>
      </c>
      <c r="BM153" s="478">
        <v>12.8</v>
      </c>
      <c r="BO153" s="478">
        <v>1</v>
      </c>
      <c r="BP153" s="508"/>
    </row>
    <row r="154" spans="1:68" s="367" customFormat="1" ht="12.75">
      <c r="A154" s="468"/>
      <c r="B154" s="212" t="s">
        <v>101</v>
      </c>
      <c r="C154" s="466"/>
      <c r="D154" s="465" t="s">
        <v>108</v>
      </c>
      <c r="E154" s="216">
        <v>43407</v>
      </c>
      <c r="F154" s="216">
        <v>43413</v>
      </c>
      <c r="G154" s="216"/>
      <c r="H154" s="216"/>
      <c r="I154" s="216">
        <v>43256</v>
      </c>
      <c r="J154" s="467">
        <v>215</v>
      </c>
      <c r="K154" s="479">
        <v>17.67</v>
      </c>
      <c r="L154" s="467">
        <v>3</v>
      </c>
      <c r="M154" s="479">
        <v>61.66</v>
      </c>
      <c r="N154" s="479">
        <v>66.5</v>
      </c>
      <c r="O154" s="467">
        <v>2</v>
      </c>
      <c r="P154" s="479">
        <v>28.66</v>
      </c>
      <c r="Q154" s="479">
        <v>41.36</v>
      </c>
      <c r="R154" s="479">
        <v>46.91</v>
      </c>
      <c r="S154" s="452"/>
      <c r="T154" s="452"/>
      <c r="U154" s="452"/>
      <c r="V154" s="452"/>
      <c r="W154" s="452"/>
      <c r="X154" s="452"/>
      <c r="Y154" s="466"/>
      <c r="Z154" s="465" t="s">
        <v>108</v>
      </c>
      <c r="AA154" s="467">
        <v>0</v>
      </c>
      <c r="AB154" s="467">
        <v>1</v>
      </c>
      <c r="AC154" s="467"/>
      <c r="AD154" s="467">
        <v>2</v>
      </c>
      <c r="AE154" s="467">
        <v>0</v>
      </c>
      <c r="AF154" s="467">
        <v>2</v>
      </c>
      <c r="AG154" s="467"/>
      <c r="AH154" s="467">
        <v>1</v>
      </c>
      <c r="AI154" s="467"/>
      <c r="AJ154" s="467"/>
      <c r="AK154" s="467">
        <v>0</v>
      </c>
      <c r="AL154" s="467">
        <v>0</v>
      </c>
      <c r="AM154" s="467">
        <v>0</v>
      </c>
      <c r="AN154" s="467">
        <v>1</v>
      </c>
      <c r="AO154" s="467"/>
      <c r="AP154" s="467">
        <v>2</v>
      </c>
      <c r="AQ154" s="467"/>
      <c r="AR154" s="467">
        <v>1</v>
      </c>
      <c r="AX154" s="466"/>
      <c r="AY154" s="465" t="s">
        <v>108</v>
      </c>
      <c r="AZ154" s="467">
        <v>5</v>
      </c>
      <c r="BA154" s="467">
        <v>1</v>
      </c>
      <c r="BB154" s="478">
        <v>3</v>
      </c>
      <c r="BC154" s="478">
        <v>1</v>
      </c>
      <c r="BE154" s="478">
        <v>0.5</v>
      </c>
      <c r="BG154" s="479">
        <v>46.91</v>
      </c>
      <c r="BH154" s="479">
        <v>786.5</v>
      </c>
      <c r="BI154" s="479">
        <v>120.91</v>
      </c>
      <c r="BJ154" s="479">
        <v>130.14</v>
      </c>
      <c r="BK154" s="478">
        <v>125.53</v>
      </c>
      <c r="BL154" s="479">
        <v>418.44</v>
      </c>
      <c r="BM154" s="479">
        <v>8.95</v>
      </c>
      <c r="BO154" s="478">
        <v>1</v>
      </c>
      <c r="BP154" s="508"/>
    </row>
    <row r="155" spans="1:68" s="367" customFormat="1" ht="12.75">
      <c r="A155" s="513"/>
      <c r="B155" s="212" t="s">
        <v>101</v>
      </c>
      <c r="C155" s="466"/>
      <c r="D155" s="465" t="s">
        <v>109</v>
      </c>
      <c r="E155" s="467"/>
      <c r="F155" s="467"/>
      <c r="G155" s="467"/>
      <c r="H155" s="467"/>
      <c r="I155" s="467"/>
      <c r="J155" s="481">
        <v>206.58</v>
      </c>
      <c r="K155" s="481">
        <v>15.74</v>
      </c>
      <c r="L155" s="481"/>
      <c r="M155" s="481">
        <v>72.62</v>
      </c>
      <c r="N155" s="481">
        <v>76.6</v>
      </c>
      <c r="O155" s="481"/>
      <c r="P155" s="481">
        <v>32.78</v>
      </c>
      <c r="Q155" s="481">
        <v>39.04</v>
      </c>
      <c r="R155" s="481">
        <v>41.66</v>
      </c>
      <c r="S155" s="452"/>
      <c r="T155" s="452"/>
      <c r="U155" s="452"/>
      <c r="V155" s="452"/>
      <c r="W155" s="452"/>
      <c r="X155" s="452"/>
      <c r="Y155" s="466"/>
      <c r="Z155" s="465" t="s">
        <v>109</v>
      </c>
      <c r="AA155" s="467"/>
      <c r="AB155" s="467"/>
      <c r="AC155" s="467"/>
      <c r="AD155" s="467"/>
      <c r="AE155" s="467"/>
      <c r="AF155" s="467"/>
      <c r="AG155" s="467"/>
      <c r="AH155" s="467"/>
      <c r="AI155" s="467"/>
      <c r="AJ155" s="467"/>
      <c r="AK155" s="467"/>
      <c r="AL155" s="467"/>
      <c r="AM155" s="467"/>
      <c r="AN155" s="467"/>
      <c r="AO155" s="467"/>
      <c r="AP155" s="467"/>
      <c r="AQ155" s="467"/>
      <c r="AR155" s="467"/>
      <c r="AX155" s="466"/>
      <c r="AY155" s="465" t="s">
        <v>109</v>
      </c>
      <c r="AZ155" s="467"/>
      <c r="BA155" s="467"/>
      <c r="BB155" s="467"/>
      <c r="BC155" s="467"/>
      <c r="BE155" s="467"/>
      <c r="BG155" s="481">
        <v>41.66</v>
      </c>
      <c r="BH155" s="481">
        <v>804.97</v>
      </c>
      <c r="BI155" s="481"/>
      <c r="BJ155" s="481"/>
      <c r="BK155" s="481"/>
      <c r="BL155" s="481">
        <v>462.49</v>
      </c>
      <c r="BM155" s="517">
        <v>5.59</v>
      </c>
      <c r="BO155" s="518">
        <v>2</v>
      </c>
      <c r="BP155" s="508"/>
    </row>
    <row r="156" spans="1:67" s="452" customFormat="1" ht="15" customHeight="1">
      <c r="A156" s="468">
        <v>5</v>
      </c>
      <c r="B156" s="212" t="s">
        <v>65</v>
      </c>
      <c r="C156" s="207" t="s">
        <v>148</v>
      </c>
      <c r="D156" s="207" t="s">
        <v>67</v>
      </c>
      <c r="E156" s="216">
        <v>42676</v>
      </c>
      <c r="F156" s="216">
        <v>42683</v>
      </c>
      <c r="G156" s="216">
        <v>42470</v>
      </c>
      <c r="H156" s="216">
        <v>42472</v>
      </c>
      <c r="I156" s="216">
        <v>42518</v>
      </c>
      <c r="J156" s="207">
        <v>201</v>
      </c>
      <c r="K156" s="207">
        <v>16.5</v>
      </c>
      <c r="L156" s="235">
        <v>5</v>
      </c>
      <c r="M156" s="311">
        <v>65.5</v>
      </c>
      <c r="N156" s="207">
        <v>87</v>
      </c>
      <c r="O156" s="232">
        <v>4</v>
      </c>
      <c r="P156" s="207">
        <v>32.5</v>
      </c>
      <c r="Q156" s="207">
        <v>40.7</v>
      </c>
      <c r="R156" s="207">
        <v>42.7</v>
      </c>
      <c r="S156" s="245" t="s">
        <v>68</v>
      </c>
      <c r="T156" s="235" t="s">
        <v>68</v>
      </c>
      <c r="U156" s="233" t="s">
        <v>68</v>
      </c>
      <c r="V156" s="243" t="s">
        <v>68</v>
      </c>
      <c r="W156" s="243" t="s">
        <v>68</v>
      </c>
      <c r="X156" s="243" t="s">
        <v>68</v>
      </c>
      <c r="Y156" s="207" t="s">
        <v>93</v>
      </c>
      <c r="Z156" s="11" t="s">
        <v>67</v>
      </c>
      <c r="AA156" s="207">
        <v>0</v>
      </c>
      <c r="AB156" s="207">
        <v>1</v>
      </c>
      <c r="AC156" s="207">
        <v>0</v>
      </c>
      <c r="AD156" s="207">
        <v>1</v>
      </c>
      <c r="AE156" s="207" t="s">
        <v>68</v>
      </c>
      <c r="AF156" s="207" t="s">
        <v>68</v>
      </c>
      <c r="AG156" s="207">
        <v>0</v>
      </c>
      <c r="AH156" s="207">
        <v>1</v>
      </c>
      <c r="AI156" s="207" t="s">
        <v>68</v>
      </c>
      <c r="AJ156" s="207" t="s">
        <v>68</v>
      </c>
      <c r="AK156" s="207" t="s">
        <v>68</v>
      </c>
      <c r="AL156" s="207" t="s">
        <v>68</v>
      </c>
      <c r="AM156" s="207">
        <v>0</v>
      </c>
      <c r="AN156" s="207">
        <v>1</v>
      </c>
      <c r="AO156" s="216">
        <v>42373</v>
      </c>
      <c r="AP156" s="207">
        <v>2</v>
      </c>
      <c r="AQ156" s="216" t="s">
        <v>68</v>
      </c>
      <c r="AR156" s="207" t="s">
        <v>68</v>
      </c>
      <c r="AS156" s="207" t="s">
        <v>68</v>
      </c>
      <c r="AT156" s="207" t="s">
        <v>68</v>
      </c>
      <c r="AU156" s="207" t="s">
        <v>68</v>
      </c>
      <c r="AV156" s="207" t="s">
        <v>68</v>
      </c>
      <c r="AW156" s="207">
        <v>2</v>
      </c>
      <c r="AX156" s="8" t="s">
        <v>93</v>
      </c>
      <c r="AY156" s="11" t="s">
        <v>67</v>
      </c>
      <c r="AZ156" s="8">
        <v>5</v>
      </c>
      <c r="BA156" s="8">
        <v>1</v>
      </c>
      <c r="BB156" s="8">
        <v>5</v>
      </c>
      <c r="BC156" s="8">
        <v>3</v>
      </c>
      <c r="BD156" s="8">
        <v>3</v>
      </c>
      <c r="BE156" s="8">
        <v>0</v>
      </c>
      <c r="BF156" s="8">
        <v>1</v>
      </c>
      <c r="BG156" s="207">
        <v>42.7</v>
      </c>
      <c r="BH156" s="8" t="s">
        <v>68</v>
      </c>
      <c r="BI156" s="506">
        <v>10.502</v>
      </c>
      <c r="BJ156" s="506">
        <v>10.104</v>
      </c>
      <c r="BK156" s="506">
        <v>9.799</v>
      </c>
      <c r="BL156" s="8">
        <v>506.8</v>
      </c>
      <c r="BM156" s="8">
        <v>6.185</v>
      </c>
      <c r="BN156" s="507">
        <v>2.924451665312761</v>
      </c>
      <c r="BO156" s="8">
        <v>4</v>
      </c>
    </row>
    <row r="157" spans="1:67" s="452" customFormat="1" ht="15" customHeight="1">
      <c r="A157" s="468"/>
      <c r="B157" s="212" t="s">
        <v>65</v>
      </c>
      <c r="C157" s="207" t="s">
        <v>93</v>
      </c>
      <c r="D157" s="11" t="s">
        <v>70</v>
      </c>
      <c r="E157" s="216">
        <v>42671</v>
      </c>
      <c r="F157" s="216">
        <v>42676</v>
      </c>
      <c r="G157" s="216">
        <v>42469</v>
      </c>
      <c r="H157" s="216">
        <v>42472</v>
      </c>
      <c r="I157" s="216">
        <v>42518</v>
      </c>
      <c r="J157" s="207">
        <v>213</v>
      </c>
      <c r="K157" s="207">
        <v>15.7</v>
      </c>
      <c r="L157" s="235">
        <v>5</v>
      </c>
      <c r="M157" s="311">
        <v>60.9</v>
      </c>
      <c r="N157" s="207">
        <v>88</v>
      </c>
      <c r="O157" s="232">
        <v>3</v>
      </c>
      <c r="P157" s="207">
        <v>28.9</v>
      </c>
      <c r="Q157" s="207">
        <v>46.2</v>
      </c>
      <c r="R157" s="207">
        <v>43.5</v>
      </c>
      <c r="S157" s="245" t="s">
        <v>68</v>
      </c>
      <c r="T157" s="245" t="s">
        <v>68</v>
      </c>
      <c r="U157" s="243" t="s">
        <v>68</v>
      </c>
      <c r="V157" s="243" t="s">
        <v>68</v>
      </c>
      <c r="W157" s="243" t="s">
        <v>68</v>
      </c>
      <c r="X157" s="243" t="s">
        <v>68</v>
      </c>
      <c r="Y157" s="207"/>
      <c r="Z157" s="11" t="s">
        <v>70</v>
      </c>
      <c r="AA157" s="207" t="s">
        <v>68</v>
      </c>
      <c r="AB157" s="207">
        <v>1</v>
      </c>
      <c r="AC157" s="207" t="s">
        <v>68</v>
      </c>
      <c r="AD157" s="207">
        <v>1</v>
      </c>
      <c r="AE157" s="207" t="s">
        <v>68</v>
      </c>
      <c r="AF157" s="207">
        <v>2</v>
      </c>
      <c r="AG157" s="8" t="s">
        <v>68</v>
      </c>
      <c r="AH157" s="8" t="s">
        <v>68</v>
      </c>
      <c r="AI157" s="8" t="s">
        <v>68</v>
      </c>
      <c r="AJ157" s="8" t="s">
        <v>68</v>
      </c>
      <c r="AK157" s="207" t="s">
        <v>68</v>
      </c>
      <c r="AL157" s="207">
        <v>1</v>
      </c>
      <c r="AM157" s="11" t="s">
        <v>68</v>
      </c>
      <c r="AN157" s="11" t="s">
        <v>68</v>
      </c>
      <c r="AO157" s="216" t="s">
        <v>68</v>
      </c>
      <c r="AP157" s="207">
        <v>1</v>
      </c>
      <c r="AQ157" s="216" t="s">
        <v>68</v>
      </c>
      <c r="AR157" s="11" t="s">
        <v>68</v>
      </c>
      <c r="AS157" s="11" t="s">
        <v>68</v>
      </c>
      <c r="AT157" s="11" t="s">
        <v>68</v>
      </c>
      <c r="AU157" s="11" t="s">
        <v>68</v>
      </c>
      <c r="AV157" s="11" t="s">
        <v>68</v>
      </c>
      <c r="AW157" s="11" t="s">
        <v>68</v>
      </c>
      <c r="AX157" s="8"/>
      <c r="AY157" s="11" t="s">
        <v>70</v>
      </c>
      <c r="AZ157" s="8">
        <v>5</v>
      </c>
      <c r="BA157" s="8">
        <v>1</v>
      </c>
      <c r="BB157" s="8">
        <v>5</v>
      </c>
      <c r="BC157" s="8">
        <v>5</v>
      </c>
      <c r="BD157" s="8">
        <v>2</v>
      </c>
      <c r="BE157" s="8" t="s">
        <v>68</v>
      </c>
      <c r="BF157" s="8" t="s">
        <v>68</v>
      </c>
      <c r="BG157" s="207">
        <v>43.5</v>
      </c>
      <c r="BH157" s="8" t="s">
        <v>68</v>
      </c>
      <c r="BI157" s="506">
        <v>12.25</v>
      </c>
      <c r="BJ157" s="506">
        <v>11.95</v>
      </c>
      <c r="BK157" s="506">
        <v>11.5</v>
      </c>
      <c r="BL157" s="8">
        <v>595</v>
      </c>
      <c r="BM157" s="8">
        <v>5.16</v>
      </c>
      <c r="BN157" s="507">
        <v>1.5979845902061287</v>
      </c>
      <c r="BO157" s="8">
        <v>4</v>
      </c>
    </row>
    <row r="158" spans="1:67" s="452" customFormat="1" ht="15" customHeight="1">
      <c r="A158" s="468"/>
      <c r="B158" s="212" t="s">
        <v>65</v>
      </c>
      <c r="C158" s="207" t="s">
        <v>93</v>
      </c>
      <c r="D158" s="460" t="s">
        <v>71</v>
      </c>
      <c r="E158" s="216">
        <v>42678</v>
      </c>
      <c r="F158" s="216">
        <v>42693</v>
      </c>
      <c r="G158" s="216">
        <v>42478</v>
      </c>
      <c r="H158" s="216">
        <v>42482</v>
      </c>
      <c r="I158" s="216">
        <v>42521</v>
      </c>
      <c r="J158" s="207">
        <v>211</v>
      </c>
      <c r="K158" s="207">
        <v>15.58</v>
      </c>
      <c r="L158" s="235">
        <v>5</v>
      </c>
      <c r="M158" s="311">
        <v>60.33</v>
      </c>
      <c r="N158" s="207">
        <v>79</v>
      </c>
      <c r="O158" s="232">
        <v>4</v>
      </c>
      <c r="P158" s="207">
        <v>29.06</v>
      </c>
      <c r="Q158" s="207">
        <v>36.58</v>
      </c>
      <c r="R158" s="207">
        <v>40.91</v>
      </c>
      <c r="S158" s="235">
        <v>1</v>
      </c>
      <c r="T158" s="235">
        <v>1</v>
      </c>
      <c r="U158" s="233">
        <v>8.1</v>
      </c>
      <c r="V158" s="233">
        <v>38.18</v>
      </c>
      <c r="W158" s="233">
        <v>1.6</v>
      </c>
      <c r="X158" s="233" t="s">
        <v>68</v>
      </c>
      <c r="Y158" s="207"/>
      <c r="Z158" s="207" t="s">
        <v>71</v>
      </c>
      <c r="AA158" s="207">
        <v>2.6</v>
      </c>
      <c r="AB158" s="541" t="s">
        <v>72</v>
      </c>
      <c r="AC158" s="207">
        <v>10</v>
      </c>
      <c r="AD158" s="207">
        <v>2</v>
      </c>
      <c r="AE158" s="207">
        <v>3</v>
      </c>
      <c r="AF158" s="541" t="s">
        <v>72</v>
      </c>
      <c r="AG158" s="207">
        <v>0</v>
      </c>
      <c r="AH158" s="207">
        <v>1</v>
      </c>
      <c r="AI158" s="207">
        <v>0</v>
      </c>
      <c r="AJ158" s="207">
        <v>1</v>
      </c>
      <c r="AK158" s="207">
        <v>0.2</v>
      </c>
      <c r="AL158" s="207">
        <v>1</v>
      </c>
      <c r="AM158" s="207" t="s">
        <v>68</v>
      </c>
      <c r="AN158" s="207">
        <v>1</v>
      </c>
      <c r="AO158" s="216">
        <v>42405</v>
      </c>
      <c r="AP158" s="207">
        <v>2</v>
      </c>
      <c r="AQ158" s="216">
        <v>42439</v>
      </c>
      <c r="AR158" s="207">
        <v>2</v>
      </c>
      <c r="AS158" s="207" t="s">
        <v>68</v>
      </c>
      <c r="AT158" s="207" t="s">
        <v>68</v>
      </c>
      <c r="AU158" s="207" t="s">
        <v>68</v>
      </c>
      <c r="AV158" s="207" t="s">
        <v>68</v>
      </c>
      <c r="AW158" s="11" t="s">
        <v>68</v>
      </c>
      <c r="AX158" s="8"/>
      <c r="AY158" s="8" t="s">
        <v>71</v>
      </c>
      <c r="AZ158" s="8">
        <v>5</v>
      </c>
      <c r="BA158" s="8">
        <v>1</v>
      </c>
      <c r="BB158" s="8">
        <v>5</v>
      </c>
      <c r="BC158" s="8">
        <v>3</v>
      </c>
      <c r="BD158" s="8">
        <v>2</v>
      </c>
      <c r="BE158" s="8">
        <v>0.8</v>
      </c>
      <c r="BF158" s="8">
        <v>1</v>
      </c>
      <c r="BG158" s="207">
        <v>40.91</v>
      </c>
      <c r="BH158" s="8" t="s">
        <v>68</v>
      </c>
      <c r="BI158" s="506">
        <v>8.36</v>
      </c>
      <c r="BJ158" s="506">
        <v>8.28</v>
      </c>
      <c r="BK158" s="506">
        <v>8.26</v>
      </c>
      <c r="BL158" s="8">
        <v>415</v>
      </c>
      <c r="BM158" s="8">
        <v>-2.16</v>
      </c>
      <c r="BN158" s="507">
        <v>-3.5458304802327034</v>
      </c>
      <c r="BO158" s="8">
        <v>12</v>
      </c>
    </row>
    <row r="159" spans="1:67" s="452" customFormat="1" ht="15" customHeight="1">
      <c r="A159" s="468"/>
      <c r="B159" s="212" t="s">
        <v>65</v>
      </c>
      <c r="C159" s="207" t="s">
        <v>93</v>
      </c>
      <c r="D159" s="460" t="s">
        <v>73</v>
      </c>
      <c r="E159" s="216">
        <v>42668</v>
      </c>
      <c r="F159" s="216">
        <v>42677</v>
      </c>
      <c r="G159" s="216">
        <v>42472</v>
      </c>
      <c r="H159" s="216">
        <v>42474</v>
      </c>
      <c r="I159" s="216">
        <v>42523</v>
      </c>
      <c r="J159" s="207">
        <v>213</v>
      </c>
      <c r="K159" s="207">
        <v>15</v>
      </c>
      <c r="L159" s="235">
        <v>2</v>
      </c>
      <c r="M159" s="311">
        <v>89.1</v>
      </c>
      <c r="N159" s="207">
        <v>78</v>
      </c>
      <c r="O159" s="232">
        <v>3</v>
      </c>
      <c r="P159" s="207">
        <v>36.5</v>
      </c>
      <c r="Q159" s="207">
        <v>40</v>
      </c>
      <c r="R159" s="207">
        <v>42</v>
      </c>
      <c r="S159" s="235">
        <v>1</v>
      </c>
      <c r="T159" s="235">
        <v>3</v>
      </c>
      <c r="U159" s="233">
        <v>9.5</v>
      </c>
      <c r="V159" s="233">
        <v>20.4</v>
      </c>
      <c r="W159" s="233">
        <v>2.6</v>
      </c>
      <c r="X159" s="233">
        <v>1.92</v>
      </c>
      <c r="Y159" s="207"/>
      <c r="Z159" s="11" t="s">
        <v>73</v>
      </c>
      <c r="AA159" s="207">
        <v>1.42</v>
      </c>
      <c r="AB159" s="375" t="s">
        <v>74</v>
      </c>
      <c r="AC159" s="207">
        <v>0</v>
      </c>
      <c r="AD159" s="375" t="s">
        <v>90</v>
      </c>
      <c r="AE159" s="207">
        <v>45</v>
      </c>
      <c r="AF159" s="375" t="s">
        <v>72</v>
      </c>
      <c r="AG159" s="375" t="s">
        <v>68</v>
      </c>
      <c r="AH159" s="375" t="s">
        <v>68</v>
      </c>
      <c r="AI159" s="375" t="s">
        <v>68</v>
      </c>
      <c r="AJ159" s="375" t="s">
        <v>68</v>
      </c>
      <c r="AK159" s="207">
        <v>0</v>
      </c>
      <c r="AL159" s="207">
        <v>1</v>
      </c>
      <c r="AM159" s="207">
        <v>0</v>
      </c>
      <c r="AN159" s="207">
        <v>1</v>
      </c>
      <c r="AO159" s="216">
        <v>42704</v>
      </c>
      <c r="AP159" s="207">
        <v>2</v>
      </c>
      <c r="AQ159" s="216">
        <v>42436</v>
      </c>
      <c r="AR159" s="541" t="s">
        <v>72</v>
      </c>
      <c r="AS159" s="207">
        <v>0</v>
      </c>
      <c r="AT159" s="207">
        <v>0</v>
      </c>
      <c r="AU159" s="207" t="s">
        <v>68</v>
      </c>
      <c r="AV159" s="11" t="s">
        <v>68</v>
      </c>
      <c r="AW159" s="207">
        <v>1.5</v>
      </c>
      <c r="AX159" s="8"/>
      <c r="AY159" s="11" t="s">
        <v>73</v>
      </c>
      <c r="AZ159" s="8">
        <v>5</v>
      </c>
      <c r="BA159" s="8">
        <v>1</v>
      </c>
      <c r="BB159" s="8">
        <v>5</v>
      </c>
      <c r="BC159" s="8">
        <v>3</v>
      </c>
      <c r="BD159" s="8">
        <v>2</v>
      </c>
      <c r="BE159" s="8">
        <v>2</v>
      </c>
      <c r="BF159" s="8">
        <v>1</v>
      </c>
      <c r="BG159" s="207">
        <v>42</v>
      </c>
      <c r="BH159" s="8">
        <v>752</v>
      </c>
      <c r="BI159" s="506">
        <v>11.46</v>
      </c>
      <c r="BJ159" s="506">
        <v>11.66</v>
      </c>
      <c r="BK159" s="506">
        <v>11.44</v>
      </c>
      <c r="BL159" s="8">
        <v>576</v>
      </c>
      <c r="BM159" s="8">
        <v>1.141</v>
      </c>
      <c r="BN159" s="507">
        <v>-0.43347605244262455</v>
      </c>
      <c r="BO159" s="8">
        <v>9</v>
      </c>
    </row>
    <row r="160" spans="1:67" s="452" customFormat="1" ht="15" customHeight="1">
      <c r="A160" s="468"/>
      <c r="B160" s="212" t="s">
        <v>65</v>
      </c>
      <c r="C160" s="207" t="s">
        <v>93</v>
      </c>
      <c r="D160" s="11" t="s">
        <v>76</v>
      </c>
      <c r="E160" s="216">
        <v>42669</v>
      </c>
      <c r="F160" s="216">
        <v>42676</v>
      </c>
      <c r="G160" s="216">
        <v>42474</v>
      </c>
      <c r="H160" s="216">
        <v>42476</v>
      </c>
      <c r="I160" s="216">
        <v>42525</v>
      </c>
      <c r="J160" s="207">
        <v>222</v>
      </c>
      <c r="K160" s="207">
        <v>15.47</v>
      </c>
      <c r="L160" s="235">
        <v>5</v>
      </c>
      <c r="M160" s="311">
        <v>78.1</v>
      </c>
      <c r="N160" s="207">
        <v>75</v>
      </c>
      <c r="O160" s="232">
        <v>3</v>
      </c>
      <c r="P160" s="207">
        <v>30.8</v>
      </c>
      <c r="Q160" s="207">
        <v>39.5</v>
      </c>
      <c r="R160" s="207">
        <v>43.9</v>
      </c>
      <c r="S160" s="235">
        <v>1</v>
      </c>
      <c r="T160" s="235">
        <v>3</v>
      </c>
      <c r="U160" s="233">
        <v>8.93</v>
      </c>
      <c r="V160" s="233">
        <v>19.3</v>
      </c>
      <c r="W160" s="233">
        <v>2.33</v>
      </c>
      <c r="X160" s="233">
        <v>1.99</v>
      </c>
      <c r="Y160" s="207"/>
      <c r="Z160" s="11" t="s">
        <v>76</v>
      </c>
      <c r="AA160" s="207">
        <v>0.14</v>
      </c>
      <c r="AB160" s="207">
        <v>5</v>
      </c>
      <c r="AC160" s="207" t="s">
        <v>68</v>
      </c>
      <c r="AD160" s="207">
        <v>2</v>
      </c>
      <c r="AE160" s="207" t="s">
        <v>68</v>
      </c>
      <c r="AF160" s="207">
        <v>2</v>
      </c>
      <c r="AG160" s="207" t="s">
        <v>68</v>
      </c>
      <c r="AH160" s="207" t="s">
        <v>68</v>
      </c>
      <c r="AI160" s="207" t="s">
        <v>68</v>
      </c>
      <c r="AJ160" s="207" t="s">
        <v>68</v>
      </c>
      <c r="AK160" s="207" t="s">
        <v>68</v>
      </c>
      <c r="AL160" s="207">
        <v>1</v>
      </c>
      <c r="AM160" s="207" t="s">
        <v>68</v>
      </c>
      <c r="AN160" s="207">
        <v>1</v>
      </c>
      <c r="AO160" s="216">
        <v>42728</v>
      </c>
      <c r="AP160" s="207" t="s">
        <v>77</v>
      </c>
      <c r="AQ160" s="216">
        <v>42396</v>
      </c>
      <c r="AR160" s="207">
        <v>2</v>
      </c>
      <c r="AS160" s="207" t="s">
        <v>68</v>
      </c>
      <c r="AT160" s="207" t="s">
        <v>68</v>
      </c>
      <c r="AU160" s="11" t="s">
        <v>68</v>
      </c>
      <c r="AV160" s="11" t="s">
        <v>68</v>
      </c>
      <c r="AW160" s="207">
        <v>0</v>
      </c>
      <c r="AX160" s="8"/>
      <c r="AY160" s="11" t="s">
        <v>76</v>
      </c>
      <c r="AZ160" s="8">
        <v>5</v>
      </c>
      <c r="BA160" s="8">
        <v>1</v>
      </c>
      <c r="BB160" s="8">
        <v>5</v>
      </c>
      <c r="BC160" s="8">
        <v>1</v>
      </c>
      <c r="BD160" s="8">
        <v>2</v>
      </c>
      <c r="BE160" s="8">
        <v>2</v>
      </c>
      <c r="BF160" s="8">
        <v>3</v>
      </c>
      <c r="BG160" s="207">
        <v>43.9</v>
      </c>
      <c r="BH160" s="217" t="s">
        <v>68</v>
      </c>
      <c r="BI160" s="506">
        <v>10.05</v>
      </c>
      <c r="BJ160" s="506">
        <v>10.3</v>
      </c>
      <c r="BK160" s="506">
        <v>10.5</v>
      </c>
      <c r="BL160" s="8">
        <v>514</v>
      </c>
      <c r="BM160" s="8">
        <v>0.29</v>
      </c>
      <c r="BN160" s="507">
        <v>-4.515575878822513</v>
      </c>
      <c r="BO160" s="8">
        <v>12</v>
      </c>
    </row>
    <row r="161" spans="1:67" s="452" customFormat="1" ht="15" customHeight="1">
      <c r="A161" s="468"/>
      <c r="B161" s="212" t="s">
        <v>65</v>
      </c>
      <c r="C161" s="207" t="s">
        <v>93</v>
      </c>
      <c r="D161" s="11" t="s">
        <v>78</v>
      </c>
      <c r="E161" s="216">
        <v>42681</v>
      </c>
      <c r="F161" s="216">
        <v>42689</v>
      </c>
      <c r="G161" s="216">
        <v>42471</v>
      </c>
      <c r="H161" s="216">
        <v>42474</v>
      </c>
      <c r="I161" s="216">
        <v>42519</v>
      </c>
      <c r="J161" s="207">
        <v>203</v>
      </c>
      <c r="K161" s="207">
        <v>14.8</v>
      </c>
      <c r="L161" s="235">
        <v>5</v>
      </c>
      <c r="M161" s="311">
        <v>66.2</v>
      </c>
      <c r="N161" s="207">
        <v>83</v>
      </c>
      <c r="O161" s="232">
        <v>3</v>
      </c>
      <c r="P161" s="207">
        <v>27.5</v>
      </c>
      <c r="Q161" s="207">
        <v>38.6</v>
      </c>
      <c r="R161" s="207">
        <v>45.1</v>
      </c>
      <c r="S161" s="235">
        <v>1</v>
      </c>
      <c r="T161" s="235">
        <v>1</v>
      </c>
      <c r="U161" s="233">
        <v>7.9</v>
      </c>
      <c r="V161" s="233">
        <v>18</v>
      </c>
      <c r="W161" s="233">
        <v>1.1</v>
      </c>
      <c r="X161" s="233" t="s">
        <v>68</v>
      </c>
      <c r="Y161" s="207"/>
      <c r="Z161" s="11" t="s">
        <v>78</v>
      </c>
      <c r="AA161" s="207">
        <v>3</v>
      </c>
      <c r="AB161" s="207">
        <v>2</v>
      </c>
      <c r="AC161" s="207" t="s">
        <v>68</v>
      </c>
      <c r="AD161" s="207">
        <v>2</v>
      </c>
      <c r="AE161" s="207" t="s">
        <v>68</v>
      </c>
      <c r="AF161" s="207" t="s">
        <v>68</v>
      </c>
      <c r="AG161" s="207" t="s">
        <v>68</v>
      </c>
      <c r="AH161" s="207" t="s">
        <v>68</v>
      </c>
      <c r="AI161" s="207" t="s">
        <v>68</v>
      </c>
      <c r="AJ161" s="207" t="s">
        <v>68</v>
      </c>
      <c r="AK161" s="207" t="s">
        <v>68</v>
      </c>
      <c r="AL161" s="207" t="s">
        <v>68</v>
      </c>
      <c r="AM161" s="207" t="s">
        <v>68</v>
      </c>
      <c r="AN161" s="207">
        <v>1</v>
      </c>
      <c r="AO161" s="216" t="s">
        <v>68</v>
      </c>
      <c r="AP161" s="207">
        <v>1</v>
      </c>
      <c r="AQ161" s="216" t="s">
        <v>68</v>
      </c>
      <c r="AR161" s="207">
        <v>2</v>
      </c>
      <c r="AS161" s="207" t="s">
        <v>68</v>
      </c>
      <c r="AT161" s="207">
        <v>2</v>
      </c>
      <c r="AU161" s="207" t="s">
        <v>68</v>
      </c>
      <c r="AV161" s="207">
        <v>1</v>
      </c>
      <c r="AW161" s="207">
        <v>1</v>
      </c>
      <c r="AX161" s="8"/>
      <c r="AY161" s="11" t="s">
        <v>78</v>
      </c>
      <c r="AZ161" s="8">
        <v>5</v>
      </c>
      <c r="BA161" s="8">
        <v>1</v>
      </c>
      <c r="BB161" s="8">
        <v>5</v>
      </c>
      <c r="BC161" s="8">
        <v>1</v>
      </c>
      <c r="BD161" s="8">
        <v>2</v>
      </c>
      <c r="BE161" s="11">
        <v>0</v>
      </c>
      <c r="BF161" s="8">
        <v>1</v>
      </c>
      <c r="BG161" s="207">
        <v>45.1</v>
      </c>
      <c r="BH161" s="8">
        <v>748</v>
      </c>
      <c r="BI161" s="506">
        <v>8.42</v>
      </c>
      <c r="BJ161" s="506">
        <v>8.7</v>
      </c>
      <c r="BK161" s="506">
        <v>8.74</v>
      </c>
      <c r="BL161" s="8">
        <v>430.9</v>
      </c>
      <c r="BM161" s="8">
        <v>4.8</v>
      </c>
      <c r="BN161" s="507">
        <v>-0.5644803408183292</v>
      </c>
      <c r="BO161" s="8">
        <v>9</v>
      </c>
    </row>
    <row r="162" spans="1:67" s="452" customFormat="1" ht="15" customHeight="1">
      <c r="A162" s="468"/>
      <c r="B162" s="212" t="s">
        <v>65</v>
      </c>
      <c r="C162" s="207" t="s">
        <v>93</v>
      </c>
      <c r="D162" s="11" t="s">
        <v>79</v>
      </c>
      <c r="E162" s="216">
        <v>42671</v>
      </c>
      <c r="F162" s="216">
        <v>42676</v>
      </c>
      <c r="G162" s="216">
        <v>42471</v>
      </c>
      <c r="H162" s="216">
        <v>42474</v>
      </c>
      <c r="I162" s="216">
        <v>42521</v>
      </c>
      <c r="J162" s="207">
        <v>216</v>
      </c>
      <c r="K162" s="207">
        <v>14.7</v>
      </c>
      <c r="L162" s="235">
        <v>5</v>
      </c>
      <c r="M162" s="311">
        <v>51.8</v>
      </c>
      <c r="N162" s="207">
        <v>86</v>
      </c>
      <c r="O162" s="232">
        <v>3</v>
      </c>
      <c r="P162" s="207">
        <v>27.4</v>
      </c>
      <c r="Q162" s="207">
        <v>38.1</v>
      </c>
      <c r="R162" s="207">
        <v>38.6</v>
      </c>
      <c r="S162" s="235">
        <v>1</v>
      </c>
      <c r="T162" s="235">
        <v>1</v>
      </c>
      <c r="U162" s="243" t="s">
        <v>68</v>
      </c>
      <c r="V162" s="243" t="s">
        <v>68</v>
      </c>
      <c r="W162" s="243" t="s">
        <v>68</v>
      </c>
      <c r="X162" s="243" t="s">
        <v>68</v>
      </c>
      <c r="Y162" s="207"/>
      <c r="Z162" s="11" t="s">
        <v>79</v>
      </c>
      <c r="AA162" s="207" t="s">
        <v>68</v>
      </c>
      <c r="AB162" s="207">
        <v>1</v>
      </c>
      <c r="AC162" s="207" t="s">
        <v>68</v>
      </c>
      <c r="AD162" s="207">
        <v>1</v>
      </c>
      <c r="AE162" s="207">
        <v>4.2</v>
      </c>
      <c r="AF162" s="207">
        <v>2</v>
      </c>
      <c r="AG162" s="207" t="s">
        <v>68</v>
      </c>
      <c r="AH162" s="207">
        <v>1</v>
      </c>
      <c r="AI162" s="207" t="s">
        <v>68</v>
      </c>
      <c r="AJ162" s="207" t="s">
        <v>68</v>
      </c>
      <c r="AK162" s="207">
        <v>20</v>
      </c>
      <c r="AL162" s="207">
        <v>2</v>
      </c>
      <c r="AM162" s="207" t="s">
        <v>68</v>
      </c>
      <c r="AN162" s="207">
        <v>1</v>
      </c>
      <c r="AO162" s="216" t="s">
        <v>68</v>
      </c>
      <c r="AP162" s="8" t="s">
        <v>68</v>
      </c>
      <c r="AQ162" s="216" t="s">
        <v>68</v>
      </c>
      <c r="AR162" s="207">
        <v>1</v>
      </c>
      <c r="AS162" s="11" t="s">
        <v>68</v>
      </c>
      <c r="AT162" s="11" t="s">
        <v>68</v>
      </c>
      <c r="AU162" s="11" t="s">
        <v>68</v>
      </c>
      <c r="AV162" s="11" t="s">
        <v>68</v>
      </c>
      <c r="AW162" s="11" t="s">
        <v>68</v>
      </c>
      <c r="AX162" s="8"/>
      <c r="AY162" s="11" t="s">
        <v>79</v>
      </c>
      <c r="AZ162" s="8">
        <v>5</v>
      </c>
      <c r="BA162" s="8">
        <v>1</v>
      </c>
      <c r="BB162" s="8">
        <v>5</v>
      </c>
      <c r="BC162" s="8">
        <v>5</v>
      </c>
      <c r="BD162" s="8">
        <v>2</v>
      </c>
      <c r="BE162" s="8" t="s">
        <v>68</v>
      </c>
      <c r="BF162" s="424" t="s">
        <v>68</v>
      </c>
      <c r="BG162" s="207">
        <v>38.6</v>
      </c>
      <c r="BH162" s="8" t="s">
        <v>68</v>
      </c>
      <c r="BI162" s="506">
        <v>7.38</v>
      </c>
      <c r="BJ162" s="506">
        <v>7.83</v>
      </c>
      <c r="BK162" s="506">
        <v>7.75</v>
      </c>
      <c r="BL162" s="8">
        <v>382.67</v>
      </c>
      <c r="BM162" s="8">
        <v>4.6</v>
      </c>
      <c r="BN162" s="507">
        <v>2.0629195594728262</v>
      </c>
      <c r="BO162" s="8">
        <v>3</v>
      </c>
    </row>
    <row r="163" spans="1:67" s="452" customFormat="1" ht="15" customHeight="1">
      <c r="A163" s="468"/>
      <c r="B163" s="212" t="s">
        <v>65</v>
      </c>
      <c r="C163" s="207" t="s">
        <v>93</v>
      </c>
      <c r="D163" s="11" t="s">
        <v>80</v>
      </c>
      <c r="E163" s="216">
        <v>42676</v>
      </c>
      <c r="F163" s="216">
        <v>42686</v>
      </c>
      <c r="G163" s="216">
        <v>42474</v>
      </c>
      <c r="H163" s="216">
        <v>42476</v>
      </c>
      <c r="I163" s="216">
        <v>42519</v>
      </c>
      <c r="J163" s="207">
        <v>208</v>
      </c>
      <c r="K163" s="207">
        <v>11.9</v>
      </c>
      <c r="L163" s="235">
        <v>3</v>
      </c>
      <c r="M163" s="311">
        <v>60.2</v>
      </c>
      <c r="N163" s="207">
        <v>86.2</v>
      </c>
      <c r="O163" s="232">
        <v>3</v>
      </c>
      <c r="P163" s="207">
        <v>33.1</v>
      </c>
      <c r="Q163" s="207">
        <v>39.6</v>
      </c>
      <c r="R163" s="207">
        <v>41.2</v>
      </c>
      <c r="S163" s="235">
        <v>1</v>
      </c>
      <c r="T163" s="235">
        <v>3</v>
      </c>
      <c r="U163" s="233">
        <v>9.8</v>
      </c>
      <c r="V163" s="233">
        <v>18.9</v>
      </c>
      <c r="W163" s="233">
        <v>2.1</v>
      </c>
      <c r="X163" s="233">
        <v>2.8</v>
      </c>
      <c r="Y163" s="207"/>
      <c r="Z163" s="11" t="s">
        <v>80</v>
      </c>
      <c r="AA163" s="207">
        <v>5</v>
      </c>
      <c r="AB163" s="207">
        <v>1</v>
      </c>
      <c r="AC163" s="207" t="s">
        <v>68</v>
      </c>
      <c r="AD163" s="207">
        <v>2</v>
      </c>
      <c r="AE163" s="207" t="s">
        <v>68</v>
      </c>
      <c r="AF163" s="207">
        <v>1</v>
      </c>
      <c r="AG163" s="207">
        <v>0</v>
      </c>
      <c r="AH163" s="207" t="s">
        <v>68</v>
      </c>
      <c r="AI163" s="207" t="s">
        <v>68</v>
      </c>
      <c r="AJ163" s="207">
        <v>3</v>
      </c>
      <c r="AK163" s="207">
        <v>85</v>
      </c>
      <c r="AL163" s="207">
        <v>3</v>
      </c>
      <c r="AM163" s="207">
        <v>5</v>
      </c>
      <c r="AN163" s="207">
        <v>1</v>
      </c>
      <c r="AO163" s="216">
        <v>42727</v>
      </c>
      <c r="AP163" s="207">
        <v>3</v>
      </c>
      <c r="AQ163" s="216">
        <v>42418</v>
      </c>
      <c r="AR163" s="207">
        <v>3</v>
      </c>
      <c r="AS163" s="207" t="s">
        <v>68</v>
      </c>
      <c r="AT163" s="207" t="s">
        <v>68</v>
      </c>
      <c r="AU163" s="207" t="s">
        <v>68</v>
      </c>
      <c r="AV163" s="207" t="s">
        <v>68</v>
      </c>
      <c r="AW163" s="207">
        <v>1</v>
      </c>
      <c r="AX163" s="8"/>
      <c r="AY163" s="11" t="s">
        <v>80</v>
      </c>
      <c r="AZ163" s="8">
        <v>1</v>
      </c>
      <c r="BA163" s="8">
        <v>1</v>
      </c>
      <c r="BB163" s="8">
        <v>5</v>
      </c>
      <c r="BC163" s="8" t="s">
        <v>68</v>
      </c>
      <c r="BD163" s="8">
        <v>2</v>
      </c>
      <c r="BE163" s="8">
        <v>0</v>
      </c>
      <c r="BF163" s="8">
        <v>1</v>
      </c>
      <c r="BG163" s="207">
        <v>41.2</v>
      </c>
      <c r="BH163" s="8">
        <v>737.2</v>
      </c>
      <c r="BI163" s="506">
        <v>10.25</v>
      </c>
      <c r="BJ163" s="506">
        <v>10.95</v>
      </c>
      <c r="BK163" s="506">
        <v>11.12</v>
      </c>
      <c r="BL163" s="8">
        <v>538.66</v>
      </c>
      <c r="BM163" s="8">
        <v>0.4</v>
      </c>
      <c r="BN163" s="507">
        <v>-3.1311687898485734</v>
      </c>
      <c r="BO163" s="8">
        <v>9</v>
      </c>
    </row>
    <row r="164" spans="1:67" s="452" customFormat="1" ht="15" customHeight="1">
      <c r="A164" s="468"/>
      <c r="B164" s="212" t="s">
        <v>65</v>
      </c>
      <c r="C164" s="207" t="s">
        <v>93</v>
      </c>
      <c r="D164" s="11" t="s">
        <v>81</v>
      </c>
      <c r="E164" s="216">
        <v>42670</v>
      </c>
      <c r="F164" s="216">
        <v>42677</v>
      </c>
      <c r="G164" s="216">
        <v>42466</v>
      </c>
      <c r="H164" s="216">
        <v>42471</v>
      </c>
      <c r="I164" s="216">
        <v>42516</v>
      </c>
      <c r="J164" s="207">
        <v>212</v>
      </c>
      <c r="K164" s="207">
        <v>14.52</v>
      </c>
      <c r="L164" s="235">
        <v>5</v>
      </c>
      <c r="M164" s="311">
        <v>64.85</v>
      </c>
      <c r="N164" s="207">
        <v>96.3</v>
      </c>
      <c r="O164" s="232">
        <v>3</v>
      </c>
      <c r="P164" s="207">
        <v>29.86</v>
      </c>
      <c r="Q164" s="207">
        <v>30.7</v>
      </c>
      <c r="R164" s="207">
        <v>37.6</v>
      </c>
      <c r="S164" s="235">
        <v>1</v>
      </c>
      <c r="T164" s="235">
        <v>1</v>
      </c>
      <c r="U164" s="233">
        <v>9.35</v>
      </c>
      <c r="V164" s="233">
        <v>21</v>
      </c>
      <c r="W164" s="233">
        <v>2.7</v>
      </c>
      <c r="X164" s="233">
        <v>2.06</v>
      </c>
      <c r="Y164" s="207"/>
      <c r="Z164" s="11" t="s">
        <v>81</v>
      </c>
      <c r="AA164" s="207">
        <v>8.96</v>
      </c>
      <c r="AB164" s="207">
        <v>3</v>
      </c>
      <c r="AC164" s="207">
        <v>0</v>
      </c>
      <c r="AD164" s="207">
        <v>1</v>
      </c>
      <c r="AE164" s="207" t="s">
        <v>68</v>
      </c>
      <c r="AF164" s="207" t="s">
        <v>68</v>
      </c>
      <c r="AG164" s="207">
        <v>0</v>
      </c>
      <c r="AH164" s="207">
        <v>1</v>
      </c>
      <c r="AI164" s="207">
        <v>25</v>
      </c>
      <c r="AJ164" s="207">
        <v>3</v>
      </c>
      <c r="AK164" s="207" t="s">
        <v>68</v>
      </c>
      <c r="AL164" s="207" t="s">
        <v>68</v>
      </c>
      <c r="AM164" s="207">
        <v>25</v>
      </c>
      <c r="AN164" s="207">
        <v>3</v>
      </c>
      <c r="AO164" s="216">
        <v>42732</v>
      </c>
      <c r="AP164" s="207">
        <v>1</v>
      </c>
      <c r="AQ164" s="216">
        <v>42402</v>
      </c>
      <c r="AR164" s="207">
        <v>2</v>
      </c>
      <c r="AS164" s="207" t="s">
        <v>68</v>
      </c>
      <c r="AT164" s="207" t="s">
        <v>68</v>
      </c>
      <c r="AU164" s="207" t="s">
        <v>68</v>
      </c>
      <c r="AV164" s="207" t="s">
        <v>68</v>
      </c>
      <c r="AW164" s="207">
        <v>1</v>
      </c>
      <c r="AX164" s="8"/>
      <c r="AY164" s="11" t="s">
        <v>81</v>
      </c>
      <c r="AZ164" s="8">
        <v>5</v>
      </c>
      <c r="BA164" s="8">
        <v>1</v>
      </c>
      <c r="BB164" s="8">
        <v>5</v>
      </c>
      <c r="BC164" s="8">
        <v>1</v>
      </c>
      <c r="BD164" s="8">
        <v>2</v>
      </c>
      <c r="BE164" s="8">
        <v>0</v>
      </c>
      <c r="BF164" s="8">
        <v>1</v>
      </c>
      <c r="BG164" s="207">
        <v>37.6</v>
      </c>
      <c r="BH164" s="8">
        <v>699</v>
      </c>
      <c r="BI164" s="506">
        <v>6.76</v>
      </c>
      <c r="BJ164" s="506">
        <v>6.8</v>
      </c>
      <c r="BK164" s="506">
        <v>6.34</v>
      </c>
      <c r="BL164" s="8">
        <v>331.74</v>
      </c>
      <c r="BM164" s="8">
        <v>-5.83</v>
      </c>
      <c r="BN164" s="507">
        <v>-7.619839171954052</v>
      </c>
      <c r="BO164" s="8">
        <v>11</v>
      </c>
    </row>
    <row r="165" spans="1:67" s="452" customFormat="1" ht="15" customHeight="1">
      <c r="A165" s="468"/>
      <c r="B165" s="212" t="s">
        <v>65</v>
      </c>
      <c r="C165" s="207" t="s">
        <v>93</v>
      </c>
      <c r="D165" s="11" t="s">
        <v>82</v>
      </c>
      <c r="E165" s="216">
        <v>42680</v>
      </c>
      <c r="F165" s="216">
        <v>42690</v>
      </c>
      <c r="G165" s="216">
        <v>42474</v>
      </c>
      <c r="H165" s="216">
        <v>42476</v>
      </c>
      <c r="I165" s="216">
        <v>42520</v>
      </c>
      <c r="J165" s="207">
        <v>207</v>
      </c>
      <c r="K165" s="207">
        <v>13.5</v>
      </c>
      <c r="L165" s="235">
        <v>1</v>
      </c>
      <c r="M165" s="311">
        <v>57.5</v>
      </c>
      <c r="N165" s="207">
        <v>77</v>
      </c>
      <c r="O165" s="232">
        <v>2</v>
      </c>
      <c r="P165" s="207">
        <v>28.3</v>
      </c>
      <c r="Q165" s="207">
        <v>39.5</v>
      </c>
      <c r="R165" s="207">
        <v>43.94</v>
      </c>
      <c r="S165" s="235">
        <v>1</v>
      </c>
      <c r="T165" s="235">
        <v>1</v>
      </c>
      <c r="U165" s="233">
        <v>8.68</v>
      </c>
      <c r="V165" s="233">
        <v>17.5</v>
      </c>
      <c r="W165" s="233">
        <v>2.1</v>
      </c>
      <c r="X165" s="233" t="s">
        <v>68</v>
      </c>
      <c r="Y165" s="207"/>
      <c r="Z165" s="11" t="s">
        <v>82</v>
      </c>
      <c r="AA165" s="207">
        <v>25.51</v>
      </c>
      <c r="AB165" s="207">
        <v>2</v>
      </c>
      <c r="AC165" s="207" t="s">
        <v>83</v>
      </c>
      <c r="AD165" s="207" t="s">
        <v>83</v>
      </c>
      <c r="AE165" s="207">
        <v>20</v>
      </c>
      <c r="AF165" s="207">
        <v>3</v>
      </c>
      <c r="AG165" s="207" t="s">
        <v>68</v>
      </c>
      <c r="AH165" s="207">
        <v>1</v>
      </c>
      <c r="AI165" s="207" t="s">
        <v>83</v>
      </c>
      <c r="AJ165" s="207" t="s">
        <v>83</v>
      </c>
      <c r="AK165" s="207" t="s">
        <v>83</v>
      </c>
      <c r="AL165" s="207" t="s">
        <v>83</v>
      </c>
      <c r="AM165" s="207" t="s">
        <v>83</v>
      </c>
      <c r="AN165" s="207" t="s">
        <v>83</v>
      </c>
      <c r="AO165" s="216">
        <v>42724</v>
      </c>
      <c r="AP165" s="207">
        <v>2</v>
      </c>
      <c r="AQ165" s="216">
        <v>42420</v>
      </c>
      <c r="AR165" s="207">
        <v>2</v>
      </c>
      <c r="AS165" s="207" t="s">
        <v>68</v>
      </c>
      <c r="AT165" s="207" t="s">
        <v>68</v>
      </c>
      <c r="AU165" s="207" t="s">
        <v>68</v>
      </c>
      <c r="AV165" s="207" t="s">
        <v>68</v>
      </c>
      <c r="AW165" s="207" t="s">
        <v>68</v>
      </c>
      <c r="AX165" s="8"/>
      <c r="AY165" s="11" t="s">
        <v>82</v>
      </c>
      <c r="AZ165" s="8">
        <v>5</v>
      </c>
      <c r="BA165" s="8">
        <v>5</v>
      </c>
      <c r="BB165" s="8">
        <v>5</v>
      </c>
      <c r="BC165" s="8" t="s">
        <v>68</v>
      </c>
      <c r="BD165" s="8">
        <v>2</v>
      </c>
      <c r="BE165" s="11" t="s">
        <v>68</v>
      </c>
      <c r="BF165" s="8">
        <v>1</v>
      </c>
      <c r="BG165" s="207">
        <v>43.94</v>
      </c>
      <c r="BH165" s="8">
        <v>759</v>
      </c>
      <c r="BI165" s="506">
        <v>10.28</v>
      </c>
      <c r="BJ165" s="506">
        <v>10.95</v>
      </c>
      <c r="BK165" s="506">
        <v>10.63</v>
      </c>
      <c r="BL165" s="8">
        <v>531.2</v>
      </c>
      <c r="BM165" s="8">
        <v>12.7</v>
      </c>
      <c r="BN165" s="507">
        <v>3.8404860004210466</v>
      </c>
      <c r="BO165" s="8">
        <v>2</v>
      </c>
    </row>
    <row r="166" spans="1:67" s="452" customFormat="1" ht="15" customHeight="1">
      <c r="A166" s="468"/>
      <c r="B166" s="212" t="s">
        <v>65</v>
      </c>
      <c r="C166" s="207" t="s">
        <v>93</v>
      </c>
      <c r="D166" s="11" t="s">
        <v>84</v>
      </c>
      <c r="E166" s="216">
        <v>42678</v>
      </c>
      <c r="F166" s="216">
        <v>42684</v>
      </c>
      <c r="G166" s="216">
        <v>42467</v>
      </c>
      <c r="H166" s="216">
        <v>42469</v>
      </c>
      <c r="I166" s="216">
        <v>42520</v>
      </c>
      <c r="J166" s="207">
        <v>207</v>
      </c>
      <c r="K166" s="207">
        <v>15.1</v>
      </c>
      <c r="L166" s="235">
        <v>3</v>
      </c>
      <c r="M166" s="311">
        <v>49.3</v>
      </c>
      <c r="N166" s="207">
        <v>85.3</v>
      </c>
      <c r="O166" s="232">
        <v>3</v>
      </c>
      <c r="P166" s="207">
        <v>31.3</v>
      </c>
      <c r="Q166" s="207">
        <v>28</v>
      </c>
      <c r="R166" s="207">
        <v>46.8</v>
      </c>
      <c r="S166" s="235">
        <v>1</v>
      </c>
      <c r="T166" s="235">
        <v>3</v>
      </c>
      <c r="U166" s="233">
        <v>8.13</v>
      </c>
      <c r="V166" s="233">
        <v>17.7</v>
      </c>
      <c r="W166" s="233">
        <v>3.1</v>
      </c>
      <c r="X166" s="233">
        <v>2.1</v>
      </c>
      <c r="Y166" s="207"/>
      <c r="Z166" s="11" t="s">
        <v>84</v>
      </c>
      <c r="AA166" s="207">
        <v>3</v>
      </c>
      <c r="AB166" s="207">
        <v>2</v>
      </c>
      <c r="AC166" s="207">
        <v>0</v>
      </c>
      <c r="AD166" s="207">
        <v>1</v>
      </c>
      <c r="AE166" s="207">
        <v>5</v>
      </c>
      <c r="AF166" s="207">
        <v>2</v>
      </c>
      <c r="AG166" s="207">
        <v>0</v>
      </c>
      <c r="AH166" s="207">
        <v>1</v>
      </c>
      <c r="AI166" s="207" t="s">
        <v>68</v>
      </c>
      <c r="AJ166" s="207" t="s">
        <v>68</v>
      </c>
      <c r="AK166" s="207">
        <v>3</v>
      </c>
      <c r="AL166" s="207">
        <v>3</v>
      </c>
      <c r="AM166" s="207">
        <v>0</v>
      </c>
      <c r="AN166" s="207">
        <v>0</v>
      </c>
      <c r="AO166" s="216">
        <v>42402</v>
      </c>
      <c r="AP166" s="207">
        <v>3</v>
      </c>
      <c r="AQ166" s="216">
        <v>42441</v>
      </c>
      <c r="AR166" s="207">
        <v>2</v>
      </c>
      <c r="AS166" s="216">
        <v>42420</v>
      </c>
      <c r="AT166" s="207">
        <v>1</v>
      </c>
      <c r="AU166" s="216">
        <v>42505</v>
      </c>
      <c r="AV166" s="207">
        <v>5</v>
      </c>
      <c r="AW166" s="207">
        <v>3</v>
      </c>
      <c r="AX166" s="8"/>
      <c r="AY166" s="11" t="s">
        <v>84</v>
      </c>
      <c r="AZ166" s="8">
        <v>5</v>
      </c>
      <c r="BA166" s="8">
        <v>1</v>
      </c>
      <c r="BB166" s="8">
        <v>5</v>
      </c>
      <c r="BC166" s="8">
        <v>1</v>
      </c>
      <c r="BD166" s="8">
        <v>2</v>
      </c>
      <c r="BE166" s="8">
        <v>1.8</v>
      </c>
      <c r="BF166" s="8">
        <v>1</v>
      </c>
      <c r="BG166" s="207">
        <v>46.8</v>
      </c>
      <c r="BH166" s="8" t="s">
        <v>68</v>
      </c>
      <c r="BI166" s="506">
        <v>8.07</v>
      </c>
      <c r="BJ166" s="506">
        <v>8.66</v>
      </c>
      <c r="BK166" s="506">
        <v>8.89</v>
      </c>
      <c r="BL166" s="8">
        <v>426.9</v>
      </c>
      <c r="BM166" s="8">
        <v>7.3</v>
      </c>
      <c r="BN166" s="507">
        <v>3.2195067514786193</v>
      </c>
      <c r="BO166" s="8">
        <v>5</v>
      </c>
    </row>
    <row r="167" spans="1:67" s="452" customFormat="1" ht="15" customHeight="1">
      <c r="A167" s="468"/>
      <c r="B167" s="212" t="s">
        <v>65</v>
      </c>
      <c r="C167" s="207" t="s">
        <v>93</v>
      </c>
      <c r="D167" s="11" t="s">
        <v>85</v>
      </c>
      <c r="E167" s="216">
        <v>42678</v>
      </c>
      <c r="F167" s="216">
        <v>42684</v>
      </c>
      <c r="G167" s="216">
        <v>42465</v>
      </c>
      <c r="H167" s="216">
        <v>42467</v>
      </c>
      <c r="I167" s="216">
        <v>42516</v>
      </c>
      <c r="J167" s="207">
        <v>199</v>
      </c>
      <c r="K167" s="207">
        <v>12.6</v>
      </c>
      <c r="L167" s="235">
        <v>5</v>
      </c>
      <c r="M167" s="311" t="s">
        <v>68</v>
      </c>
      <c r="N167" s="207">
        <v>88.1</v>
      </c>
      <c r="O167" s="232">
        <v>2</v>
      </c>
      <c r="P167" s="218">
        <v>30.1</v>
      </c>
      <c r="Q167" s="218">
        <v>34</v>
      </c>
      <c r="R167" s="188" t="s">
        <v>149</v>
      </c>
      <c r="S167" s="235" t="s">
        <v>88</v>
      </c>
      <c r="T167" s="235" t="s">
        <v>115</v>
      </c>
      <c r="U167" s="307" t="s">
        <v>68</v>
      </c>
      <c r="V167" s="307" t="s">
        <v>68</v>
      </c>
      <c r="W167" s="307" t="s">
        <v>68</v>
      </c>
      <c r="X167" s="307" t="s">
        <v>68</v>
      </c>
      <c r="Y167" s="207"/>
      <c r="Z167" s="11" t="s">
        <v>85</v>
      </c>
      <c r="AA167" s="207">
        <v>15</v>
      </c>
      <c r="AB167" s="541" t="s">
        <v>113</v>
      </c>
      <c r="AC167" s="207" t="s">
        <v>68</v>
      </c>
      <c r="AD167" s="207" t="s">
        <v>68</v>
      </c>
      <c r="AE167" s="207" t="s">
        <v>68</v>
      </c>
      <c r="AF167" s="207" t="s">
        <v>68</v>
      </c>
      <c r="AG167" s="207" t="s">
        <v>68</v>
      </c>
      <c r="AH167" s="207" t="s">
        <v>68</v>
      </c>
      <c r="AI167" s="207" t="s">
        <v>68</v>
      </c>
      <c r="AJ167" s="207" t="s">
        <v>68</v>
      </c>
      <c r="AK167" s="207" t="s">
        <v>68</v>
      </c>
      <c r="AL167" s="207" t="s">
        <v>68</v>
      </c>
      <c r="AM167" s="207">
        <v>0</v>
      </c>
      <c r="AN167" s="207">
        <v>1</v>
      </c>
      <c r="AO167" s="216">
        <v>42416</v>
      </c>
      <c r="AP167" s="375" t="s">
        <v>116</v>
      </c>
      <c r="AQ167" s="216" t="s">
        <v>68</v>
      </c>
      <c r="AR167" s="207" t="s">
        <v>68</v>
      </c>
      <c r="AS167" s="207" t="s">
        <v>68</v>
      </c>
      <c r="AT167" s="207" t="s">
        <v>68</v>
      </c>
      <c r="AU167" s="207" t="s">
        <v>68</v>
      </c>
      <c r="AV167" s="207" t="s">
        <v>68</v>
      </c>
      <c r="AW167" s="207">
        <v>1</v>
      </c>
      <c r="AX167" s="8"/>
      <c r="AY167" s="11" t="s">
        <v>85</v>
      </c>
      <c r="AZ167" s="8">
        <v>1</v>
      </c>
      <c r="BA167" s="8">
        <v>1</v>
      </c>
      <c r="BB167" s="8">
        <v>1</v>
      </c>
      <c r="BC167" s="542" t="s">
        <v>88</v>
      </c>
      <c r="BD167" s="8">
        <v>3</v>
      </c>
      <c r="BE167" s="8">
        <v>0</v>
      </c>
      <c r="BF167" s="8">
        <v>1</v>
      </c>
      <c r="BG167" s="188" t="s">
        <v>149</v>
      </c>
      <c r="BH167" s="8">
        <v>692.3</v>
      </c>
      <c r="BI167" s="506">
        <v>8.4</v>
      </c>
      <c r="BJ167" s="506">
        <v>8.05</v>
      </c>
      <c r="BK167" s="506">
        <v>8.05</v>
      </c>
      <c r="BL167" s="8">
        <v>408.3</v>
      </c>
      <c r="BM167" s="8">
        <v>0.2</v>
      </c>
      <c r="BN167" s="507" t="s">
        <v>68</v>
      </c>
      <c r="BO167" s="8">
        <v>7</v>
      </c>
    </row>
    <row r="168" spans="1:67" s="452" customFormat="1" ht="15" customHeight="1">
      <c r="A168" s="468"/>
      <c r="B168" s="212" t="s">
        <v>65</v>
      </c>
      <c r="C168" s="207"/>
      <c r="D168" s="217" t="s">
        <v>89</v>
      </c>
      <c r="E168" s="461"/>
      <c r="F168" s="461"/>
      <c r="G168" s="461"/>
      <c r="H168" s="461"/>
      <c r="I168" s="461"/>
      <c r="J168" s="475">
        <f>AVERAGE(J156:J167)</f>
        <v>209.33333333333334</v>
      </c>
      <c r="K168" s="475">
        <f>AVERAGE(K156:K167)</f>
        <v>14.614166666666668</v>
      </c>
      <c r="L168" s="476">
        <v>5</v>
      </c>
      <c r="M168" s="475">
        <f aca="true" t="shared" si="25" ref="M168:R168">AVERAGE(M156:M167)</f>
        <v>63.98000000000001</v>
      </c>
      <c r="N168" s="475">
        <f t="shared" si="25"/>
        <v>84.075</v>
      </c>
      <c r="O168" s="477">
        <v>3</v>
      </c>
      <c r="P168" s="475">
        <f t="shared" si="25"/>
        <v>30.44333333333334</v>
      </c>
      <c r="Q168" s="364">
        <f t="shared" si="25"/>
        <v>37.623333333333335</v>
      </c>
      <c r="R168" s="364">
        <f t="shared" si="25"/>
        <v>42.38636363636364</v>
      </c>
      <c r="S168" s="476" t="s">
        <v>90</v>
      </c>
      <c r="T168" s="476" t="s">
        <v>115</v>
      </c>
      <c r="U168" s="253">
        <f aca="true" t="shared" si="26" ref="U168:X168">AVERAGE(U156:U167)</f>
        <v>8.79875</v>
      </c>
      <c r="V168" s="253">
        <f t="shared" si="26"/>
        <v>21.3725</v>
      </c>
      <c r="W168" s="253">
        <f t="shared" si="26"/>
        <v>2.20375</v>
      </c>
      <c r="X168" s="253">
        <f t="shared" si="26"/>
        <v>2.174</v>
      </c>
      <c r="Y168" s="207"/>
      <c r="Z168" s="217" t="s">
        <v>89</v>
      </c>
      <c r="AA168" s="475">
        <f aca="true" t="shared" si="27" ref="AA168:AW168">SUM(AA156:AA167)</f>
        <v>64.63</v>
      </c>
      <c r="AB168" s="475">
        <f t="shared" si="27"/>
        <v>18</v>
      </c>
      <c r="AC168" s="475">
        <f t="shared" si="27"/>
        <v>10</v>
      </c>
      <c r="AD168" s="475">
        <f t="shared" si="27"/>
        <v>13</v>
      </c>
      <c r="AE168" s="475">
        <f t="shared" si="27"/>
        <v>77.2</v>
      </c>
      <c r="AF168" s="475">
        <f t="shared" si="27"/>
        <v>12</v>
      </c>
      <c r="AG168" s="475">
        <f t="shared" si="27"/>
        <v>0</v>
      </c>
      <c r="AH168" s="475">
        <f t="shared" si="27"/>
        <v>6</v>
      </c>
      <c r="AI168" s="475">
        <f t="shared" si="27"/>
        <v>25</v>
      </c>
      <c r="AJ168" s="475">
        <f t="shared" si="27"/>
        <v>7</v>
      </c>
      <c r="AK168" s="475">
        <f t="shared" si="27"/>
        <v>108.2</v>
      </c>
      <c r="AL168" s="475">
        <f t="shared" si="27"/>
        <v>12</v>
      </c>
      <c r="AM168" s="475">
        <f t="shared" si="27"/>
        <v>30</v>
      </c>
      <c r="AN168" s="475">
        <f t="shared" si="27"/>
        <v>11</v>
      </c>
      <c r="AO168" s="475">
        <f t="shared" si="27"/>
        <v>383211</v>
      </c>
      <c r="AP168" s="475">
        <f t="shared" si="27"/>
        <v>17</v>
      </c>
      <c r="AQ168" s="475">
        <f t="shared" si="27"/>
        <v>296952</v>
      </c>
      <c r="AR168" s="475">
        <f t="shared" si="27"/>
        <v>16</v>
      </c>
      <c r="AS168" s="475">
        <f t="shared" si="27"/>
        <v>42420</v>
      </c>
      <c r="AT168" s="475">
        <f t="shared" si="27"/>
        <v>3</v>
      </c>
      <c r="AU168" s="475">
        <f t="shared" si="27"/>
        <v>42505</v>
      </c>
      <c r="AV168" s="475">
        <f t="shared" si="27"/>
        <v>6</v>
      </c>
      <c r="AW168" s="475">
        <f t="shared" si="27"/>
        <v>10.5</v>
      </c>
      <c r="AX168" s="8"/>
      <c r="AY168" s="217" t="s">
        <v>89</v>
      </c>
      <c r="AZ168" s="501">
        <v>5</v>
      </c>
      <c r="BA168" s="501">
        <v>1.3333333333333333</v>
      </c>
      <c r="BB168" s="501">
        <v>4.666666666666667</v>
      </c>
      <c r="BC168" s="501">
        <v>2.5555555555555554</v>
      </c>
      <c r="BD168" s="501">
        <v>2.1666666666666665</v>
      </c>
      <c r="BE168" s="334">
        <v>0.7333333333333333</v>
      </c>
      <c r="BF168" s="8">
        <v>1</v>
      </c>
      <c r="BG168" s="475">
        <f>AVERAGE(BG156:BG167)</f>
        <v>42.38636363636364</v>
      </c>
      <c r="BH168" s="334">
        <v>731.25</v>
      </c>
      <c r="BI168" s="334">
        <v>9.348500000000001</v>
      </c>
      <c r="BJ168" s="334">
        <v>9.519499999999999</v>
      </c>
      <c r="BK168" s="334">
        <v>9.41825</v>
      </c>
      <c r="BL168" s="334">
        <v>471.43083333333334</v>
      </c>
      <c r="BM168" s="334">
        <v>3.01571866646272</v>
      </c>
      <c r="BN168" s="334">
        <v>-0.42227291609460055</v>
      </c>
      <c r="BO168" s="520">
        <v>10</v>
      </c>
    </row>
    <row r="169" spans="1:68" s="188" customFormat="1" ht="12.75">
      <c r="A169" s="468"/>
      <c r="B169" s="188" t="s">
        <v>91</v>
      </c>
      <c r="C169" s="207" t="s">
        <v>150</v>
      </c>
      <c r="D169" s="11" t="s">
        <v>81</v>
      </c>
      <c r="E169" s="469">
        <v>43054</v>
      </c>
      <c r="F169" s="469">
        <v>43067</v>
      </c>
      <c r="G169" s="470">
        <v>42837</v>
      </c>
      <c r="H169" s="470">
        <v>42842</v>
      </c>
      <c r="I169" s="469">
        <v>42884</v>
      </c>
      <c r="J169" s="392">
        <v>195</v>
      </c>
      <c r="K169" s="392">
        <v>14.39</v>
      </c>
      <c r="L169" s="293">
        <v>50.27</v>
      </c>
      <c r="M169" s="392">
        <v>5</v>
      </c>
      <c r="N169" s="482">
        <v>83</v>
      </c>
      <c r="O169" s="392">
        <v>3</v>
      </c>
      <c r="P169" s="293">
        <v>27.91</v>
      </c>
      <c r="Q169" s="392">
        <v>32.7</v>
      </c>
      <c r="R169" s="392">
        <v>44.73</v>
      </c>
      <c r="S169" s="392">
        <v>1</v>
      </c>
      <c r="T169" s="392">
        <v>1</v>
      </c>
      <c r="U169" s="392">
        <v>9.6</v>
      </c>
      <c r="V169" s="482">
        <v>19.5</v>
      </c>
      <c r="W169" s="482">
        <v>2.1</v>
      </c>
      <c r="X169" s="392">
        <v>1.94</v>
      </c>
      <c r="Y169" s="207" t="s">
        <v>151</v>
      </c>
      <c r="Z169" s="11" t="s">
        <v>81</v>
      </c>
      <c r="AA169" s="482">
        <v>1</v>
      </c>
      <c r="AB169" s="392">
        <v>2</v>
      </c>
      <c r="AC169" s="392">
        <v>6</v>
      </c>
      <c r="AD169" s="392">
        <v>1</v>
      </c>
      <c r="AE169" s="392"/>
      <c r="AF169" s="392"/>
      <c r="AG169" s="392">
        <v>0</v>
      </c>
      <c r="AH169" s="392">
        <v>1</v>
      </c>
      <c r="AI169" s="11"/>
      <c r="AJ169" s="11"/>
      <c r="AK169" s="392">
        <v>10</v>
      </c>
      <c r="AL169" s="392">
        <v>2</v>
      </c>
      <c r="AM169" s="392">
        <v>0</v>
      </c>
      <c r="AN169" s="392">
        <v>1</v>
      </c>
      <c r="AO169" s="494"/>
      <c r="AP169" s="392"/>
      <c r="AQ169" s="392"/>
      <c r="AR169" s="392"/>
      <c r="AS169" s="392"/>
      <c r="AT169" s="392"/>
      <c r="AU169" s="497"/>
      <c r="AV169" s="494"/>
      <c r="AW169" s="392">
        <v>1</v>
      </c>
      <c r="AX169" s="207" t="s">
        <v>151</v>
      </c>
      <c r="AY169" s="11" t="s">
        <v>81</v>
      </c>
      <c r="AZ169" s="392">
        <v>5</v>
      </c>
      <c r="BA169" s="392">
        <v>1</v>
      </c>
      <c r="BB169" s="392">
        <v>5</v>
      </c>
      <c r="BC169" s="392">
        <v>3</v>
      </c>
      <c r="BD169" s="392">
        <v>1</v>
      </c>
      <c r="BE169" s="392">
        <v>0</v>
      </c>
      <c r="BF169" s="392">
        <v>1</v>
      </c>
      <c r="BG169" s="392">
        <v>44.73</v>
      </c>
      <c r="BH169" s="392"/>
      <c r="BI169" s="392">
        <v>7.79</v>
      </c>
      <c r="BJ169" s="392">
        <v>7.99</v>
      </c>
      <c r="BK169" s="392">
        <v>7.96</v>
      </c>
      <c r="BL169" s="392">
        <v>395.67</v>
      </c>
      <c r="BM169" s="392">
        <v>3.12</v>
      </c>
      <c r="BO169" s="399">
        <v>8</v>
      </c>
      <c r="BP169" s="422"/>
    </row>
    <row r="170" spans="1:68" s="188" customFormat="1" ht="12.75">
      <c r="A170" s="468"/>
      <c r="B170" s="188" t="s">
        <v>91</v>
      </c>
      <c r="C170" s="207"/>
      <c r="D170" s="11" t="s">
        <v>79</v>
      </c>
      <c r="E170" s="471">
        <v>43050</v>
      </c>
      <c r="F170" s="472">
        <v>43060</v>
      </c>
      <c r="G170" s="472">
        <v>42841</v>
      </c>
      <c r="H170" s="472">
        <v>42843</v>
      </c>
      <c r="I170" s="472">
        <v>42883</v>
      </c>
      <c r="J170" s="392">
        <v>198</v>
      </c>
      <c r="K170" s="483">
        <v>14.73</v>
      </c>
      <c r="L170" s="483">
        <v>71.15</v>
      </c>
      <c r="M170" s="427">
        <v>5</v>
      </c>
      <c r="N170" s="392">
        <v>92</v>
      </c>
      <c r="O170" s="484">
        <v>3</v>
      </c>
      <c r="P170" s="392">
        <v>34.78</v>
      </c>
      <c r="Q170" s="427">
        <v>43.7</v>
      </c>
      <c r="R170" s="427">
        <v>39.2</v>
      </c>
      <c r="S170" s="427">
        <v>1</v>
      </c>
      <c r="T170" s="427">
        <v>1</v>
      </c>
      <c r="U170" s="484">
        <v>9.5</v>
      </c>
      <c r="V170" s="483">
        <v>19.7</v>
      </c>
      <c r="W170" s="427">
        <v>1.6</v>
      </c>
      <c r="X170" s="427">
        <v>1.86</v>
      </c>
      <c r="Y170" s="207"/>
      <c r="Z170" s="11" t="s">
        <v>79</v>
      </c>
      <c r="AA170" s="427"/>
      <c r="AB170" s="427">
        <v>1</v>
      </c>
      <c r="AC170" s="427"/>
      <c r="AD170" s="427"/>
      <c r="AE170" s="427"/>
      <c r="AF170" s="427">
        <v>2</v>
      </c>
      <c r="AG170" s="427"/>
      <c r="AH170" s="427"/>
      <c r="AI170" s="427"/>
      <c r="AJ170" s="427"/>
      <c r="AK170" s="427">
        <v>30</v>
      </c>
      <c r="AL170" s="427">
        <v>2</v>
      </c>
      <c r="AM170" s="427">
        <v>10</v>
      </c>
      <c r="AN170" s="427">
        <v>2</v>
      </c>
      <c r="AO170" s="427"/>
      <c r="AP170" s="427"/>
      <c r="AQ170" s="207"/>
      <c r="AR170" s="207"/>
      <c r="AS170" s="207"/>
      <c r="AT170" s="207"/>
      <c r="AU170" s="208"/>
      <c r="AV170" s="207"/>
      <c r="AW170" s="207"/>
      <c r="AX170" s="207"/>
      <c r="AY170" s="11" t="s">
        <v>79</v>
      </c>
      <c r="AZ170" s="427">
        <v>5</v>
      </c>
      <c r="BA170" s="427">
        <v>1</v>
      </c>
      <c r="BB170" s="427">
        <v>5</v>
      </c>
      <c r="BC170" s="427">
        <v>3</v>
      </c>
      <c r="BD170" s="427">
        <v>2</v>
      </c>
      <c r="BE170" s="482">
        <v>4.5</v>
      </c>
      <c r="BF170" s="427">
        <v>1</v>
      </c>
      <c r="BG170" s="427">
        <v>39.2</v>
      </c>
      <c r="BH170" s="392">
        <v>800</v>
      </c>
      <c r="BI170" s="392">
        <v>12.3</v>
      </c>
      <c r="BJ170" s="392">
        <v>11.4</v>
      </c>
      <c r="BK170" s="392">
        <v>12.1</v>
      </c>
      <c r="BL170" s="392">
        <v>596.67</v>
      </c>
      <c r="BM170" s="392">
        <v>7.9</v>
      </c>
      <c r="BO170" s="509">
        <v>4</v>
      </c>
      <c r="BP170" s="422"/>
    </row>
    <row r="171" spans="1:68" s="188" customFormat="1" ht="12.75">
      <c r="A171" s="468"/>
      <c r="B171" s="188" t="s">
        <v>91</v>
      </c>
      <c r="C171" s="207"/>
      <c r="D171" s="460" t="s">
        <v>119</v>
      </c>
      <c r="E171" s="473">
        <v>43075</v>
      </c>
      <c r="F171" s="473">
        <v>43085</v>
      </c>
      <c r="G171" s="473">
        <v>42847</v>
      </c>
      <c r="H171" s="473">
        <v>42851</v>
      </c>
      <c r="I171" s="473">
        <v>42890</v>
      </c>
      <c r="J171" s="293">
        <v>180</v>
      </c>
      <c r="K171" s="293">
        <v>16.5</v>
      </c>
      <c r="L171" s="427">
        <v>76.5</v>
      </c>
      <c r="M171" s="427">
        <v>5</v>
      </c>
      <c r="N171" s="293">
        <v>79</v>
      </c>
      <c r="O171" s="427">
        <v>2</v>
      </c>
      <c r="P171" s="293">
        <v>29.1</v>
      </c>
      <c r="Q171" s="293">
        <v>36</v>
      </c>
      <c r="R171" s="293">
        <v>48.1</v>
      </c>
      <c r="S171" s="427">
        <v>1</v>
      </c>
      <c r="T171" s="427">
        <v>2</v>
      </c>
      <c r="U171" s="482">
        <v>8.35</v>
      </c>
      <c r="V171" s="293">
        <v>17</v>
      </c>
      <c r="W171" s="293">
        <v>0.32</v>
      </c>
      <c r="X171" s="207">
        <v>1.76</v>
      </c>
      <c r="Y171" s="207"/>
      <c r="Z171" s="460" t="s">
        <v>119</v>
      </c>
      <c r="AA171" s="427"/>
      <c r="AB171" s="293">
        <v>2</v>
      </c>
      <c r="AC171" s="427"/>
      <c r="AD171" s="293">
        <v>3</v>
      </c>
      <c r="AE171" s="427"/>
      <c r="AF171" s="427">
        <v>2</v>
      </c>
      <c r="AG171" s="493"/>
      <c r="AH171" s="494"/>
      <c r="AI171" s="494"/>
      <c r="AJ171" s="494"/>
      <c r="AK171" s="494"/>
      <c r="AL171" s="494"/>
      <c r="AM171" s="493"/>
      <c r="AN171" s="293">
        <v>1</v>
      </c>
      <c r="AO171" s="427"/>
      <c r="AP171" s="427">
        <v>1</v>
      </c>
      <c r="AQ171" s="427"/>
      <c r="AR171" s="427">
        <v>1</v>
      </c>
      <c r="AS171" s="427"/>
      <c r="AT171" s="427">
        <v>1</v>
      </c>
      <c r="AU171" s="472"/>
      <c r="AV171" s="427">
        <v>1</v>
      </c>
      <c r="AW171" s="11">
        <v>0</v>
      </c>
      <c r="AX171" s="207"/>
      <c r="AY171" s="460" t="s">
        <v>119</v>
      </c>
      <c r="AZ171" s="293">
        <v>5</v>
      </c>
      <c r="BA171" s="293">
        <v>1</v>
      </c>
      <c r="BB171" s="293">
        <v>5</v>
      </c>
      <c r="BC171" s="427">
        <v>5</v>
      </c>
      <c r="BD171" s="293">
        <v>1</v>
      </c>
      <c r="BE171" s="293">
        <v>0</v>
      </c>
      <c r="BF171" s="427">
        <v>2</v>
      </c>
      <c r="BG171" s="293">
        <v>48.1</v>
      </c>
      <c r="BH171" s="427"/>
      <c r="BI171" s="427">
        <v>9.15</v>
      </c>
      <c r="BJ171" s="427">
        <v>9.76</v>
      </c>
      <c r="BK171" s="427">
        <v>9.59</v>
      </c>
      <c r="BL171" s="293">
        <v>475</v>
      </c>
      <c r="BM171" s="293">
        <v>3.26</v>
      </c>
      <c r="BO171" s="509">
        <v>4</v>
      </c>
      <c r="BP171" s="422"/>
    </row>
    <row r="172" spans="1:68" s="188" customFormat="1" ht="12.75">
      <c r="A172" s="468"/>
      <c r="B172" s="188" t="s">
        <v>91</v>
      </c>
      <c r="C172" s="207"/>
      <c r="D172" s="460" t="s">
        <v>120</v>
      </c>
      <c r="E172" s="472">
        <v>43051</v>
      </c>
      <c r="F172" s="472">
        <v>43060</v>
      </c>
      <c r="G172" s="472">
        <v>42839</v>
      </c>
      <c r="H172" s="472">
        <v>42843</v>
      </c>
      <c r="I172" s="472">
        <v>42886</v>
      </c>
      <c r="J172" s="427">
        <v>200</v>
      </c>
      <c r="K172" s="392">
        <v>18.84</v>
      </c>
      <c r="L172" s="427">
        <v>64.27</v>
      </c>
      <c r="M172" s="427">
        <v>5</v>
      </c>
      <c r="N172" s="392">
        <v>87</v>
      </c>
      <c r="O172" s="392">
        <v>3</v>
      </c>
      <c r="P172" s="392">
        <v>33.07</v>
      </c>
      <c r="Q172" s="392">
        <v>37.3</v>
      </c>
      <c r="R172" s="427">
        <v>46.7</v>
      </c>
      <c r="S172" s="392">
        <v>3</v>
      </c>
      <c r="T172" s="392">
        <v>1</v>
      </c>
      <c r="U172" s="392">
        <v>8.26</v>
      </c>
      <c r="V172" s="392">
        <v>17</v>
      </c>
      <c r="W172" s="392">
        <v>2</v>
      </c>
      <c r="X172" s="392">
        <v>1.755</v>
      </c>
      <c r="Y172" s="207"/>
      <c r="Z172" s="460" t="s">
        <v>120</v>
      </c>
      <c r="AA172" s="427">
        <v>0.01</v>
      </c>
      <c r="AB172" s="427">
        <v>2</v>
      </c>
      <c r="AC172" s="427">
        <v>0</v>
      </c>
      <c r="AD172" s="427"/>
      <c r="AE172" s="427">
        <v>7</v>
      </c>
      <c r="AF172" s="472">
        <v>42769</v>
      </c>
      <c r="AG172" s="427">
        <v>0</v>
      </c>
      <c r="AH172" s="427"/>
      <c r="AI172" s="427">
        <v>0</v>
      </c>
      <c r="AJ172" s="427"/>
      <c r="AK172" s="427">
        <v>0</v>
      </c>
      <c r="AL172" s="427"/>
      <c r="AM172" s="427">
        <v>0</v>
      </c>
      <c r="AN172" s="427"/>
      <c r="AO172" s="207"/>
      <c r="AP172" s="207"/>
      <c r="AQ172" s="207"/>
      <c r="AR172" s="207"/>
      <c r="AS172" s="207"/>
      <c r="AT172" s="207"/>
      <c r="AU172" s="208"/>
      <c r="AV172" s="207"/>
      <c r="AW172" s="207"/>
      <c r="AX172" s="207"/>
      <c r="AY172" s="460" t="s">
        <v>120</v>
      </c>
      <c r="AZ172" s="427">
        <v>5</v>
      </c>
      <c r="BA172" s="427">
        <v>1</v>
      </c>
      <c r="BB172" s="427">
        <v>5</v>
      </c>
      <c r="BC172" s="469">
        <v>42738</v>
      </c>
      <c r="BD172" s="427">
        <v>2</v>
      </c>
      <c r="BE172" s="427">
        <v>0</v>
      </c>
      <c r="BF172" s="392">
        <v>1</v>
      </c>
      <c r="BG172" s="427">
        <v>46.7</v>
      </c>
      <c r="BH172" s="427">
        <v>786</v>
      </c>
      <c r="BI172" s="427">
        <v>11.99</v>
      </c>
      <c r="BJ172" s="427">
        <v>11.27</v>
      </c>
      <c r="BK172" s="427">
        <v>11.26</v>
      </c>
      <c r="BL172" s="427">
        <v>575.6</v>
      </c>
      <c r="BM172" s="427">
        <v>-2.77</v>
      </c>
      <c r="BO172" s="510">
        <v>8</v>
      </c>
      <c r="BP172" s="422"/>
    </row>
    <row r="173" spans="1:68" s="188" customFormat="1" ht="12.75">
      <c r="A173" s="468"/>
      <c r="B173" s="188" t="s">
        <v>91</v>
      </c>
      <c r="C173" s="207"/>
      <c r="D173" s="11" t="s">
        <v>84</v>
      </c>
      <c r="E173" s="472">
        <v>43051</v>
      </c>
      <c r="F173" s="472">
        <v>43058</v>
      </c>
      <c r="G173" s="472">
        <v>42833</v>
      </c>
      <c r="H173" s="472">
        <v>42835</v>
      </c>
      <c r="I173" s="472">
        <v>42884</v>
      </c>
      <c r="J173" s="427">
        <v>198</v>
      </c>
      <c r="K173" s="392">
        <v>17.2</v>
      </c>
      <c r="L173" s="392">
        <v>51.5</v>
      </c>
      <c r="M173" s="427">
        <v>3</v>
      </c>
      <c r="N173" s="427">
        <v>89.8</v>
      </c>
      <c r="O173" s="427">
        <v>5</v>
      </c>
      <c r="P173" s="392">
        <v>31.2</v>
      </c>
      <c r="Q173" s="392">
        <v>32.8</v>
      </c>
      <c r="R173" s="392">
        <v>49.4</v>
      </c>
      <c r="S173" s="427">
        <v>1</v>
      </c>
      <c r="T173" s="427">
        <v>3</v>
      </c>
      <c r="U173" s="392">
        <v>8.33</v>
      </c>
      <c r="V173" s="392">
        <v>16.4</v>
      </c>
      <c r="W173" s="392">
        <v>2.3</v>
      </c>
      <c r="X173" s="392">
        <v>1.81</v>
      </c>
      <c r="Y173" s="207"/>
      <c r="Z173" s="11" t="s">
        <v>84</v>
      </c>
      <c r="AA173" s="427">
        <v>0</v>
      </c>
      <c r="AB173" s="427">
        <v>0</v>
      </c>
      <c r="AC173" s="427">
        <v>2</v>
      </c>
      <c r="AD173" s="427">
        <v>2</v>
      </c>
      <c r="AE173" s="427">
        <v>0</v>
      </c>
      <c r="AF173" s="427">
        <v>0</v>
      </c>
      <c r="AG173" s="427">
        <v>0</v>
      </c>
      <c r="AH173" s="427">
        <v>0</v>
      </c>
      <c r="AI173" s="494"/>
      <c r="AJ173" s="494"/>
      <c r="AK173" s="427">
        <v>0</v>
      </c>
      <c r="AL173" s="427">
        <v>0</v>
      </c>
      <c r="AM173" s="427">
        <v>5</v>
      </c>
      <c r="AN173" s="427">
        <v>2</v>
      </c>
      <c r="AO173" s="472">
        <v>42755</v>
      </c>
      <c r="AP173" s="427">
        <v>2</v>
      </c>
      <c r="AQ173" s="472">
        <v>42791</v>
      </c>
      <c r="AR173" s="427">
        <v>3</v>
      </c>
      <c r="AS173" s="472">
        <v>42845</v>
      </c>
      <c r="AT173" s="427">
        <v>1</v>
      </c>
      <c r="AU173" s="472">
        <v>42875</v>
      </c>
      <c r="AV173" s="427">
        <v>1</v>
      </c>
      <c r="AW173" s="427">
        <v>1</v>
      </c>
      <c r="AX173" s="207"/>
      <c r="AY173" s="11" t="s">
        <v>84</v>
      </c>
      <c r="AZ173" s="427">
        <v>5</v>
      </c>
      <c r="BA173" s="427">
        <v>1</v>
      </c>
      <c r="BB173" s="427">
        <v>5</v>
      </c>
      <c r="BC173" s="427">
        <v>3</v>
      </c>
      <c r="BD173" s="427">
        <v>2</v>
      </c>
      <c r="BE173" s="427">
        <v>0.2</v>
      </c>
      <c r="BF173" s="427">
        <v>5</v>
      </c>
      <c r="BG173" s="392">
        <v>49.4</v>
      </c>
      <c r="BH173" s="427"/>
      <c r="BI173" s="392">
        <v>11.38</v>
      </c>
      <c r="BJ173" s="392">
        <v>11.6</v>
      </c>
      <c r="BK173" s="392">
        <v>11.25</v>
      </c>
      <c r="BL173" s="392">
        <v>570.5</v>
      </c>
      <c r="BM173" s="392">
        <v>2.12</v>
      </c>
      <c r="BO173" s="510">
        <v>2</v>
      </c>
      <c r="BP173" s="422"/>
    </row>
    <row r="174" spans="1:68" s="188" customFormat="1" ht="12.75">
      <c r="A174" s="468"/>
      <c r="B174" s="188" t="s">
        <v>91</v>
      </c>
      <c r="C174" s="207"/>
      <c r="D174" s="11" t="s">
        <v>78</v>
      </c>
      <c r="E174" s="469">
        <v>43051</v>
      </c>
      <c r="F174" s="469">
        <v>43059</v>
      </c>
      <c r="G174" s="469">
        <v>42838</v>
      </c>
      <c r="H174" s="469">
        <v>42841</v>
      </c>
      <c r="I174" s="469">
        <v>42882</v>
      </c>
      <c r="J174" s="392">
        <v>196</v>
      </c>
      <c r="K174" s="392">
        <v>16.3</v>
      </c>
      <c r="L174" s="392">
        <v>49.7</v>
      </c>
      <c r="M174" s="392">
        <v>5</v>
      </c>
      <c r="N174" s="392">
        <v>88</v>
      </c>
      <c r="O174" s="392">
        <v>3</v>
      </c>
      <c r="P174" s="392">
        <v>27.4</v>
      </c>
      <c r="Q174" s="392">
        <v>39.8</v>
      </c>
      <c r="R174" s="392">
        <v>44.1</v>
      </c>
      <c r="S174" s="392">
        <v>1</v>
      </c>
      <c r="T174" s="392">
        <v>3</v>
      </c>
      <c r="U174" s="392">
        <v>8.2</v>
      </c>
      <c r="V174" s="392">
        <v>17.6</v>
      </c>
      <c r="W174" s="392">
        <v>2.3</v>
      </c>
      <c r="X174" s="392">
        <v>1.7</v>
      </c>
      <c r="Y174" s="207"/>
      <c r="Z174" s="11" t="s">
        <v>78</v>
      </c>
      <c r="AA174" s="392">
        <v>1</v>
      </c>
      <c r="AB174" s="392">
        <v>2</v>
      </c>
      <c r="AC174" s="392"/>
      <c r="AD174" s="392">
        <v>2</v>
      </c>
      <c r="AE174" s="392"/>
      <c r="AF174" s="392"/>
      <c r="AG174" s="392"/>
      <c r="AH174" s="392"/>
      <c r="AI174" s="392"/>
      <c r="AJ174" s="494"/>
      <c r="AK174" s="494"/>
      <c r="AL174" s="494"/>
      <c r="AM174" s="392"/>
      <c r="AN174" s="392">
        <v>1</v>
      </c>
      <c r="AO174" s="392"/>
      <c r="AP174" s="392">
        <v>1</v>
      </c>
      <c r="AQ174" s="392"/>
      <c r="AR174" s="392">
        <v>1</v>
      </c>
      <c r="AS174" s="392"/>
      <c r="AT174" s="392">
        <v>1</v>
      </c>
      <c r="AU174" s="469"/>
      <c r="AV174" s="392">
        <v>1</v>
      </c>
      <c r="AW174" s="392">
        <v>1</v>
      </c>
      <c r="AX174" s="207"/>
      <c r="AY174" s="11" t="s">
        <v>78</v>
      </c>
      <c r="AZ174" s="392">
        <v>5</v>
      </c>
      <c r="BA174" s="392">
        <v>1</v>
      </c>
      <c r="BB174" s="392">
        <v>5</v>
      </c>
      <c r="BC174" s="392">
        <v>3</v>
      </c>
      <c r="BD174" s="392">
        <v>1</v>
      </c>
      <c r="BE174" s="392">
        <v>4</v>
      </c>
      <c r="BF174" s="392">
        <v>1</v>
      </c>
      <c r="BG174" s="392">
        <v>44.1</v>
      </c>
      <c r="BH174" s="392">
        <v>781</v>
      </c>
      <c r="BI174" s="392">
        <v>10.46</v>
      </c>
      <c r="BJ174" s="392">
        <v>11.14</v>
      </c>
      <c r="BK174" s="392">
        <v>9.88</v>
      </c>
      <c r="BL174" s="392">
        <v>467.9</v>
      </c>
      <c r="BM174" s="392">
        <v>7.62</v>
      </c>
      <c r="BO174" s="509">
        <v>4</v>
      </c>
      <c r="BP174" s="422"/>
    </row>
    <row r="175" spans="1:68" s="188" customFormat="1" ht="12.75">
      <c r="A175" s="468"/>
      <c r="B175" s="188" t="s">
        <v>91</v>
      </c>
      <c r="C175" s="207"/>
      <c r="D175" s="424" t="s">
        <v>98</v>
      </c>
      <c r="E175" s="471">
        <v>43054</v>
      </c>
      <c r="F175" s="471">
        <v>43064</v>
      </c>
      <c r="G175" s="472">
        <v>42841</v>
      </c>
      <c r="H175" s="472">
        <v>42843</v>
      </c>
      <c r="I175" s="472">
        <v>42885</v>
      </c>
      <c r="J175" s="392">
        <v>196</v>
      </c>
      <c r="K175" s="427">
        <v>18.13</v>
      </c>
      <c r="L175" s="427">
        <v>102.94</v>
      </c>
      <c r="M175" s="427">
        <v>1</v>
      </c>
      <c r="N175" s="392">
        <v>78.5</v>
      </c>
      <c r="O175" s="392">
        <v>3</v>
      </c>
      <c r="P175" s="392">
        <v>34.76</v>
      </c>
      <c r="Q175" s="392">
        <v>35.8</v>
      </c>
      <c r="R175" s="392">
        <v>44.4</v>
      </c>
      <c r="S175" s="392">
        <v>1</v>
      </c>
      <c r="T175" s="392">
        <v>3</v>
      </c>
      <c r="U175" s="392">
        <v>8.23</v>
      </c>
      <c r="V175" s="392">
        <v>18.08</v>
      </c>
      <c r="W175" s="392">
        <v>2.92</v>
      </c>
      <c r="X175" s="392">
        <v>1.92</v>
      </c>
      <c r="Y175" s="207"/>
      <c r="Z175" s="424" t="s">
        <v>98</v>
      </c>
      <c r="AA175" s="392">
        <v>0</v>
      </c>
      <c r="AB175" s="392">
        <v>0</v>
      </c>
      <c r="AC175" s="392">
        <v>40</v>
      </c>
      <c r="AD175" s="392">
        <v>3</v>
      </c>
      <c r="AE175" s="392">
        <v>15</v>
      </c>
      <c r="AF175" s="392">
        <v>1</v>
      </c>
      <c r="AG175" s="482"/>
      <c r="AH175" s="482"/>
      <c r="AI175" s="482"/>
      <c r="AJ175" s="482"/>
      <c r="AK175" s="482"/>
      <c r="AL175" s="482"/>
      <c r="AM175" s="482"/>
      <c r="AN175" s="482"/>
      <c r="AO175" s="499"/>
      <c r="AP175" s="482"/>
      <c r="AQ175" s="472">
        <v>42805</v>
      </c>
      <c r="AR175" s="427">
        <v>1</v>
      </c>
      <c r="AS175" s="207"/>
      <c r="AT175" s="207"/>
      <c r="AU175" s="208"/>
      <c r="AV175" s="11"/>
      <c r="AW175" s="11"/>
      <c r="AX175" s="207"/>
      <c r="AY175" s="424" t="s">
        <v>98</v>
      </c>
      <c r="AZ175" s="392">
        <v>5</v>
      </c>
      <c r="BA175" s="392">
        <v>1</v>
      </c>
      <c r="BB175" s="392">
        <v>5</v>
      </c>
      <c r="BC175" s="392">
        <v>1</v>
      </c>
      <c r="BD175" s="392">
        <v>3</v>
      </c>
      <c r="BE175" s="392">
        <v>0.5</v>
      </c>
      <c r="BF175" s="392">
        <v>1</v>
      </c>
      <c r="BG175" s="392">
        <v>44.4</v>
      </c>
      <c r="BH175" s="392"/>
      <c r="BI175" s="392">
        <v>10.8</v>
      </c>
      <c r="BJ175" s="392">
        <v>10.6</v>
      </c>
      <c r="BK175" s="392">
        <v>11.1</v>
      </c>
      <c r="BL175" s="392">
        <v>541.67</v>
      </c>
      <c r="BM175" s="392">
        <v>10.54</v>
      </c>
      <c r="BO175" s="509">
        <v>1</v>
      </c>
      <c r="BP175" s="422"/>
    </row>
    <row r="176" spans="1:68" s="188" customFormat="1" ht="12.75">
      <c r="A176" s="468"/>
      <c r="B176" s="188" t="s">
        <v>91</v>
      </c>
      <c r="C176" s="207"/>
      <c r="D176" s="11" t="s">
        <v>121</v>
      </c>
      <c r="E176" s="474">
        <v>43050</v>
      </c>
      <c r="F176" s="474">
        <v>43059</v>
      </c>
      <c r="G176" s="474">
        <v>42842</v>
      </c>
      <c r="H176" s="474">
        <v>42845</v>
      </c>
      <c r="I176" s="474">
        <v>42891</v>
      </c>
      <c r="J176" s="485">
        <v>206</v>
      </c>
      <c r="K176" s="485">
        <v>18.2</v>
      </c>
      <c r="L176" s="485">
        <v>68.8</v>
      </c>
      <c r="M176" s="482">
        <v>3</v>
      </c>
      <c r="N176" s="482">
        <v>85.7</v>
      </c>
      <c r="O176" s="482">
        <v>3</v>
      </c>
      <c r="P176" s="482">
        <v>29.5</v>
      </c>
      <c r="Q176" s="482">
        <v>44.7</v>
      </c>
      <c r="R176" s="482">
        <v>47.9</v>
      </c>
      <c r="S176" s="482">
        <v>1</v>
      </c>
      <c r="T176" s="482">
        <v>3</v>
      </c>
      <c r="U176" s="482">
        <v>8.9</v>
      </c>
      <c r="V176" s="482">
        <v>16.2</v>
      </c>
      <c r="W176" s="482">
        <v>1.5</v>
      </c>
      <c r="X176" s="482">
        <v>1.6</v>
      </c>
      <c r="Y176" s="207"/>
      <c r="Z176" s="11" t="s">
        <v>121</v>
      </c>
      <c r="AA176" s="482">
        <v>0</v>
      </c>
      <c r="AB176" s="482">
        <v>1</v>
      </c>
      <c r="AC176" s="482">
        <v>5</v>
      </c>
      <c r="AD176" s="482">
        <v>2</v>
      </c>
      <c r="AE176" s="482">
        <v>0</v>
      </c>
      <c r="AF176" s="482">
        <v>1</v>
      </c>
      <c r="AG176" s="482">
        <v>0</v>
      </c>
      <c r="AH176" s="482">
        <v>1</v>
      </c>
      <c r="AI176" s="482">
        <v>0</v>
      </c>
      <c r="AJ176" s="482">
        <v>1</v>
      </c>
      <c r="AK176" s="482">
        <v>0</v>
      </c>
      <c r="AL176" s="482">
        <v>1</v>
      </c>
      <c r="AM176" s="482">
        <v>0</v>
      </c>
      <c r="AN176" s="482">
        <v>1</v>
      </c>
      <c r="AO176" s="470">
        <v>43094</v>
      </c>
      <c r="AP176" s="482">
        <v>2</v>
      </c>
      <c r="AQ176" s="470">
        <v>42809</v>
      </c>
      <c r="AR176" s="482">
        <v>2</v>
      </c>
      <c r="AS176" s="482" t="s">
        <v>107</v>
      </c>
      <c r="AT176" s="482" t="s">
        <v>107</v>
      </c>
      <c r="AU176" s="470" t="s">
        <v>107</v>
      </c>
      <c r="AV176" s="482" t="s">
        <v>107</v>
      </c>
      <c r="AW176" s="482">
        <v>1</v>
      </c>
      <c r="AX176" s="207"/>
      <c r="AY176" s="11" t="s">
        <v>121</v>
      </c>
      <c r="AZ176" s="482">
        <v>5</v>
      </c>
      <c r="BA176" s="482">
        <v>1</v>
      </c>
      <c r="BB176" s="482">
        <v>5</v>
      </c>
      <c r="BC176" s="482">
        <v>5</v>
      </c>
      <c r="BD176" s="482">
        <v>1</v>
      </c>
      <c r="BE176" s="482" t="s">
        <v>107</v>
      </c>
      <c r="BF176" s="482" t="s">
        <v>122</v>
      </c>
      <c r="BG176" s="482">
        <v>47.9</v>
      </c>
      <c r="BH176" s="482" t="s">
        <v>107</v>
      </c>
      <c r="BI176" s="482">
        <v>11.38</v>
      </c>
      <c r="BJ176" s="482">
        <v>12.01</v>
      </c>
      <c r="BK176" s="482">
        <v>10.21</v>
      </c>
      <c r="BL176" s="482">
        <v>560.07</v>
      </c>
      <c r="BM176" s="482">
        <v>-7.94</v>
      </c>
      <c r="BO176" s="512">
        <v>4</v>
      </c>
      <c r="BP176" s="422"/>
    </row>
    <row r="177" spans="1:68" s="188" customFormat="1" ht="12.75">
      <c r="A177" s="468"/>
      <c r="B177" s="188" t="s">
        <v>91</v>
      </c>
      <c r="C177" s="207"/>
      <c r="D177" s="11" t="s">
        <v>76</v>
      </c>
      <c r="E177" s="472">
        <v>43052</v>
      </c>
      <c r="F177" s="472">
        <v>43068</v>
      </c>
      <c r="G177" s="469">
        <v>42842</v>
      </c>
      <c r="H177" s="469">
        <v>42844</v>
      </c>
      <c r="I177" s="472">
        <v>42887</v>
      </c>
      <c r="J177" s="427">
        <v>200</v>
      </c>
      <c r="K177" s="427">
        <v>21.63</v>
      </c>
      <c r="L177" s="427">
        <v>95.29</v>
      </c>
      <c r="M177" s="427">
        <v>5</v>
      </c>
      <c r="N177" s="427">
        <v>84</v>
      </c>
      <c r="O177" s="427">
        <v>2</v>
      </c>
      <c r="P177" s="427">
        <v>32.36</v>
      </c>
      <c r="Q177" s="483">
        <v>36.8</v>
      </c>
      <c r="R177" s="483">
        <v>44.67</v>
      </c>
      <c r="S177" s="427">
        <v>1</v>
      </c>
      <c r="T177" s="427">
        <v>3</v>
      </c>
      <c r="U177" s="427">
        <v>8.61</v>
      </c>
      <c r="V177" s="427">
        <v>17.55</v>
      </c>
      <c r="W177" s="427">
        <v>2</v>
      </c>
      <c r="X177" s="483">
        <v>1.5</v>
      </c>
      <c r="Y177" s="207"/>
      <c r="Z177" s="11" t="s">
        <v>76</v>
      </c>
      <c r="AA177" s="427">
        <v>0.06</v>
      </c>
      <c r="AB177" s="427">
        <v>2</v>
      </c>
      <c r="AC177" s="427"/>
      <c r="AD177" s="427">
        <v>1</v>
      </c>
      <c r="AE177" s="427"/>
      <c r="AF177" s="427">
        <v>2</v>
      </c>
      <c r="AG177" s="482"/>
      <c r="AH177" s="482"/>
      <c r="AI177" s="482"/>
      <c r="AJ177" s="482"/>
      <c r="AK177" s="427"/>
      <c r="AL177" s="427">
        <v>1</v>
      </c>
      <c r="AM177" s="392"/>
      <c r="AN177" s="392"/>
      <c r="AO177" s="499"/>
      <c r="AP177" s="293"/>
      <c r="AQ177" s="499"/>
      <c r="AR177" s="293"/>
      <c r="AS177" s="472">
        <v>42868</v>
      </c>
      <c r="AT177" s="427">
        <v>3</v>
      </c>
      <c r="AU177" s="208"/>
      <c r="AV177" s="207"/>
      <c r="AW177" s="207"/>
      <c r="AX177" s="207"/>
      <c r="AY177" s="11" t="s">
        <v>76</v>
      </c>
      <c r="AZ177" s="427">
        <v>5</v>
      </c>
      <c r="BA177" s="427">
        <v>1</v>
      </c>
      <c r="BB177" s="427">
        <v>5</v>
      </c>
      <c r="BC177" s="427">
        <v>1</v>
      </c>
      <c r="BD177" s="427">
        <v>2</v>
      </c>
      <c r="BE177" s="427"/>
      <c r="BF177" s="427">
        <v>3</v>
      </c>
      <c r="BG177" s="392">
        <v>44.67</v>
      </c>
      <c r="BH177" s="427"/>
      <c r="BI177" s="392">
        <v>10.55</v>
      </c>
      <c r="BJ177" s="392">
        <v>10.65</v>
      </c>
      <c r="BK177" s="392">
        <v>10.4</v>
      </c>
      <c r="BL177" s="392">
        <v>526.67</v>
      </c>
      <c r="BM177" s="392">
        <v>-2.02</v>
      </c>
      <c r="BO177" s="509">
        <v>11</v>
      </c>
      <c r="BP177" s="422"/>
    </row>
    <row r="178" spans="1:68" s="188" customFormat="1" ht="12.75">
      <c r="A178" s="468"/>
      <c r="B178" s="188" t="s">
        <v>91</v>
      </c>
      <c r="C178" s="207"/>
      <c r="D178" s="11" t="s">
        <v>123</v>
      </c>
      <c r="E178" s="473">
        <v>43070</v>
      </c>
      <c r="F178" s="473">
        <v>43089</v>
      </c>
      <c r="G178" s="473">
        <v>42843</v>
      </c>
      <c r="H178" s="473">
        <v>42845</v>
      </c>
      <c r="I178" s="473">
        <v>42882</v>
      </c>
      <c r="J178" s="293">
        <v>178</v>
      </c>
      <c r="K178" s="293">
        <v>20.4</v>
      </c>
      <c r="L178" s="293">
        <v>74.4</v>
      </c>
      <c r="M178" s="293">
        <v>1</v>
      </c>
      <c r="N178" s="293">
        <v>78.2</v>
      </c>
      <c r="O178" s="293">
        <v>2</v>
      </c>
      <c r="P178" s="293">
        <v>37.6</v>
      </c>
      <c r="Q178" s="293">
        <v>32.4</v>
      </c>
      <c r="R178" s="293">
        <v>43.3</v>
      </c>
      <c r="S178" s="293">
        <v>1</v>
      </c>
      <c r="T178" s="293">
        <v>3</v>
      </c>
      <c r="U178" s="293">
        <v>7.9</v>
      </c>
      <c r="V178" s="293">
        <v>15.7</v>
      </c>
      <c r="W178" s="293">
        <v>1.5</v>
      </c>
      <c r="X178" s="293">
        <v>1.84</v>
      </c>
      <c r="Y178" s="207"/>
      <c r="Z178" s="11" t="s">
        <v>123</v>
      </c>
      <c r="AA178" s="392">
        <v>5</v>
      </c>
      <c r="AB178" s="392">
        <v>4</v>
      </c>
      <c r="AC178" s="392">
        <v>0</v>
      </c>
      <c r="AD178" s="392">
        <v>1</v>
      </c>
      <c r="AE178" s="392"/>
      <c r="AF178" s="392"/>
      <c r="AG178" s="392"/>
      <c r="AH178" s="392"/>
      <c r="AI178" s="392"/>
      <c r="AJ178" s="392"/>
      <c r="AK178" s="392">
        <v>80</v>
      </c>
      <c r="AL178" s="392">
        <v>2</v>
      </c>
      <c r="AM178" s="392">
        <v>0</v>
      </c>
      <c r="AN178" s="392">
        <v>1</v>
      </c>
      <c r="AO178" s="473">
        <v>42745</v>
      </c>
      <c r="AP178" s="293">
        <v>2</v>
      </c>
      <c r="AQ178" s="473">
        <v>42781</v>
      </c>
      <c r="AR178" s="293">
        <v>1</v>
      </c>
      <c r="AS178" s="482"/>
      <c r="AT178" s="482"/>
      <c r="AU178" s="482"/>
      <c r="AV178" s="482"/>
      <c r="AW178" s="293">
        <v>1</v>
      </c>
      <c r="AX178" s="207"/>
      <c r="AY178" s="11" t="s">
        <v>123</v>
      </c>
      <c r="AZ178" s="427">
        <v>5</v>
      </c>
      <c r="BA178" s="293">
        <v>1</v>
      </c>
      <c r="BB178" s="293">
        <v>5</v>
      </c>
      <c r="BC178" s="482"/>
      <c r="BD178" s="293">
        <v>1</v>
      </c>
      <c r="BE178" s="482"/>
      <c r="BF178" s="293" t="s">
        <v>124</v>
      </c>
      <c r="BG178" s="293">
        <v>43.3</v>
      </c>
      <c r="BH178" s="482"/>
      <c r="BI178" s="293">
        <v>9.63</v>
      </c>
      <c r="BJ178" s="293">
        <v>9.05</v>
      </c>
      <c r="BK178" s="293">
        <v>9.27</v>
      </c>
      <c r="BL178" s="293">
        <v>465.83</v>
      </c>
      <c r="BM178" s="293">
        <v>3.56</v>
      </c>
      <c r="BO178" s="399">
        <v>8</v>
      </c>
      <c r="BP178" s="422"/>
    </row>
    <row r="179" spans="1:68" s="188" customFormat="1" ht="12.75">
      <c r="A179" s="468"/>
      <c r="B179" s="188" t="s">
        <v>91</v>
      </c>
      <c r="C179" s="207"/>
      <c r="D179" s="424" t="s">
        <v>125</v>
      </c>
      <c r="E179" s="470">
        <v>43052</v>
      </c>
      <c r="F179" s="470">
        <v>43064</v>
      </c>
      <c r="G179" s="470">
        <v>42845</v>
      </c>
      <c r="H179" s="470">
        <v>42847</v>
      </c>
      <c r="I179" s="514">
        <v>42888</v>
      </c>
      <c r="J179" s="515">
        <v>201</v>
      </c>
      <c r="K179" s="482">
        <v>18.2</v>
      </c>
      <c r="L179" s="482">
        <v>64.49</v>
      </c>
      <c r="M179" s="482">
        <v>3</v>
      </c>
      <c r="N179" s="482">
        <v>89</v>
      </c>
      <c r="O179" s="482">
        <v>3</v>
      </c>
      <c r="P179" s="482">
        <v>31.1</v>
      </c>
      <c r="Q179" s="482">
        <v>40</v>
      </c>
      <c r="R179" s="482">
        <v>43.4</v>
      </c>
      <c r="S179" s="482">
        <v>1</v>
      </c>
      <c r="T179" s="482">
        <v>1</v>
      </c>
      <c r="U179" s="482">
        <v>3</v>
      </c>
      <c r="V179" s="482">
        <v>18.5</v>
      </c>
      <c r="W179" s="482">
        <v>1.7</v>
      </c>
      <c r="X179" s="482">
        <v>1.7</v>
      </c>
      <c r="Y179" s="207"/>
      <c r="Z179" s="424" t="s">
        <v>125</v>
      </c>
      <c r="AA179" s="482"/>
      <c r="AB179" s="482">
        <v>1</v>
      </c>
      <c r="AC179" s="342"/>
      <c r="AD179" s="482">
        <v>1</v>
      </c>
      <c r="AE179" s="482"/>
      <c r="AF179" s="482">
        <v>1</v>
      </c>
      <c r="AG179" s="482"/>
      <c r="AH179" s="482"/>
      <c r="AI179" s="482"/>
      <c r="AJ179" s="482"/>
      <c r="AK179" s="482"/>
      <c r="AL179" s="482">
        <v>1</v>
      </c>
      <c r="AM179" s="482"/>
      <c r="AN179" s="482"/>
      <c r="AO179" s="514">
        <v>43100</v>
      </c>
      <c r="AP179" s="482">
        <v>1</v>
      </c>
      <c r="AQ179" s="514">
        <v>42792</v>
      </c>
      <c r="AR179" s="482">
        <v>2</v>
      </c>
      <c r="AS179" s="207"/>
      <c r="AT179" s="207"/>
      <c r="AU179" s="290"/>
      <c r="AV179" s="218"/>
      <c r="AW179" s="207"/>
      <c r="AX179" s="207"/>
      <c r="AY179" s="424" t="s">
        <v>125</v>
      </c>
      <c r="AZ179" s="482">
        <v>5</v>
      </c>
      <c r="BA179" s="482">
        <v>1</v>
      </c>
      <c r="BB179" s="482">
        <v>5</v>
      </c>
      <c r="BC179" s="482">
        <v>3</v>
      </c>
      <c r="BD179" s="482">
        <v>1</v>
      </c>
      <c r="BE179" s="482"/>
      <c r="BF179" s="482">
        <v>3</v>
      </c>
      <c r="BG179" s="482">
        <v>43.4</v>
      </c>
      <c r="BH179" s="482"/>
      <c r="BI179" s="482">
        <v>10.4</v>
      </c>
      <c r="BJ179" s="482">
        <v>10.31</v>
      </c>
      <c r="BK179" s="482">
        <v>10.2</v>
      </c>
      <c r="BL179" s="482">
        <v>515.5</v>
      </c>
      <c r="BM179" s="482">
        <v>6.5</v>
      </c>
      <c r="BO179" s="512">
        <v>7</v>
      </c>
      <c r="BP179" s="422"/>
    </row>
    <row r="180" spans="1:68" s="188" customFormat="1" ht="12.75">
      <c r="A180" s="468"/>
      <c r="B180" s="188" t="s">
        <v>91</v>
      </c>
      <c r="C180" s="207"/>
      <c r="D180" s="217" t="s">
        <v>89</v>
      </c>
      <c r="E180" s="461" t="s">
        <v>68</v>
      </c>
      <c r="F180" s="461" t="s">
        <v>68</v>
      </c>
      <c r="G180" s="461" t="s">
        <v>68</v>
      </c>
      <c r="H180" s="461" t="s">
        <v>68</v>
      </c>
      <c r="I180" s="461" t="s">
        <v>68</v>
      </c>
      <c r="J180" s="475">
        <f aca="true" t="shared" si="28" ref="J180:L180">AVERAGE(J169:J179)</f>
        <v>195.27272727272728</v>
      </c>
      <c r="K180" s="475">
        <f t="shared" si="28"/>
        <v>17.683636363636364</v>
      </c>
      <c r="L180" s="475">
        <f t="shared" si="28"/>
        <v>69.93727272727273</v>
      </c>
      <c r="M180" s="475">
        <v>5</v>
      </c>
      <c r="N180" s="475">
        <f aca="true" t="shared" si="29" ref="N180:X180">AVERAGE(N169:N179)</f>
        <v>84.92727272727274</v>
      </c>
      <c r="O180" s="476">
        <v>3</v>
      </c>
      <c r="P180" s="475">
        <f t="shared" si="29"/>
        <v>31.70727272727273</v>
      </c>
      <c r="Q180" s="475">
        <f t="shared" si="29"/>
        <v>37.45454545454545</v>
      </c>
      <c r="R180" s="475">
        <f t="shared" si="29"/>
        <v>45.08181818181818</v>
      </c>
      <c r="S180" s="476">
        <f t="shared" si="29"/>
        <v>1.1818181818181819</v>
      </c>
      <c r="T180" s="476">
        <f t="shared" si="29"/>
        <v>2.1818181818181817</v>
      </c>
      <c r="U180" s="475">
        <f t="shared" si="29"/>
        <v>8.08</v>
      </c>
      <c r="V180" s="475">
        <f t="shared" si="29"/>
        <v>17.566363636363636</v>
      </c>
      <c r="W180" s="475">
        <f t="shared" si="29"/>
        <v>1.8399999999999999</v>
      </c>
      <c r="X180" s="475">
        <f t="shared" si="29"/>
        <v>1.762272727272727</v>
      </c>
      <c r="Y180" s="207"/>
      <c r="Z180" s="217" t="s">
        <v>89</v>
      </c>
      <c r="AA180" s="207"/>
      <c r="AB180" s="207"/>
      <c r="AC180" s="218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462"/>
      <c r="AP180" s="207"/>
      <c r="AQ180" s="462"/>
      <c r="AR180" s="207"/>
      <c r="AS180" s="207"/>
      <c r="AT180" s="207"/>
      <c r="AU180" s="290"/>
      <c r="AV180" s="218"/>
      <c r="AW180" s="207"/>
      <c r="AX180" s="207"/>
      <c r="AY180" s="217" t="s">
        <v>89</v>
      </c>
      <c r="AZ180" s="501"/>
      <c r="BA180" s="501"/>
      <c r="BB180" s="501"/>
      <c r="BC180" s="501"/>
      <c r="BD180" s="501"/>
      <c r="BE180" s="334"/>
      <c r="BF180" s="8"/>
      <c r="BG180" s="475">
        <f aca="true" t="shared" si="30" ref="BG180:BL180">AVERAGE(BG169:BG179)</f>
        <v>45.08181818181818</v>
      </c>
      <c r="BH180" s="475">
        <f t="shared" si="30"/>
        <v>789</v>
      </c>
      <c r="BI180" s="475"/>
      <c r="BJ180" s="475"/>
      <c r="BK180" s="475"/>
      <c r="BL180" s="475">
        <f t="shared" si="30"/>
        <v>517.3709090909091</v>
      </c>
      <c r="BM180" s="475">
        <v>2.51</v>
      </c>
      <c r="BO180" s="477">
        <v>4</v>
      </c>
      <c r="BP180" s="422"/>
    </row>
    <row r="181" spans="1:71" s="452" customFormat="1" ht="12.75">
      <c r="A181" s="468"/>
      <c r="B181" s="212" t="s">
        <v>101</v>
      </c>
      <c r="C181" s="464" t="s">
        <v>152</v>
      </c>
      <c r="D181" s="465" t="s">
        <v>127</v>
      </c>
      <c r="E181" s="469">
        <v>43411</v>
      </c>
      <c r="F181" s="469">
        <v>43433</v>
      </c>
      <c r="G181" s="470"/>
      <c r="H181" s="470"/>
      <c r="I181" s="469">
        <v>43244</v>
      </c>
      <c r="J181" s="467">
        <v>197</v>
      </c>
      <c r="K181" s="478">
        <v>16</v>
      </c>
      <c r="L181" s="467">
        <v>5</v>
      </c>
      <c r="M181" s="478">
        <v>55.2</v>
      </c>
      <c r="N181" s="478">
        <v>76</v>
      </c>
      <c r="O181" s="467">
        <v>2</v>
      </c>
      <c r="P181" s="478">
        <v>25.2</v>
      </c>
      <c r="Q181" s="478">
        <v>40.6</v>
      </c>
      <c r="R181" s="478">
        <v>42</v>
      </c>
      <c r="S181" s="367"/>
      <c r="T181" s="367"/>
      <c r="U181" s="367"/>
      <c r="V181" s="367"/>
      <c r="W181" s="367"/>
      <c r="X181" s="367"/>
      <c r="Y181" s="464" t="s">
        <v>152</v>
      </c>
      <c r="Z181" s="465" t="s">
        <v>127</v>
      </c>
      <c r="AA181" s="467">
        <v>1.5</v>
      </c>
      <c r="AB181" s="367"/>
      <c r="AC181" s="467"/>
      <c r="AD181" s="467">
        <v>1</v>
      </c>
      <c r="AE181" s="467">
        <v>1</v>
      </c>
      <c r="AF181" s="478">
        <v>2</v>
      </c>
      <c r="AG181" s="467"/>
      <c r="AH181" s="467"/>
      <c r="AI181" s="467"/>
      <c r="AJ181" s="467"/>
      <c r="AK181" s="467"/>
      <c r="AL181" s="467"/>
      <c r="AM181" s="467"/>
      <c r="AN181" s="467"/>
      <c r="AO181" s="467"/>
      <c r="AP181" s="467">
        <v>1</v>
      </c>
      <c r="AQ181" s="467"/>
      <c r="AR181" s="467"/>
      <c r="AS181" s="367"/>
      <c r="AT181" s="367"/>
      <c r="AU181" s="367"/>
      <c r="AV181" s="367"/>
      <c r="AW181" s="367"/>
      <c r="AX181" s="464" t="s">
        <v>152</v>
      </c>
      <c r="AY181" s="465" t="s">
        <v>127</v>
      </c>
      <c r="AZ181" s="467">
        <v>5</v>
      </c>
      <c r="BA181" s="467">
        <v>1</v>
      </c>
      <c r="BB181" s="467">
        <v>5</v>
      </c>
      <c r="BC181" s="467">
        <v>5</v>
      </c>
      <c r="BD181" s="367"/>
      <c r="BE181" s="467">
        <v>1</v>
      </c>
      <c r="BF181" s="367"/>
      <c r="BG181" s="478">
        <v>42</v>
      </c>
      <c r="BH181" s="478">
        <v>770</v>
      </c>
      <c r="BI181" s="467">
        <v>104.5</v>
      </c>
      <c r="BJ181" s="467">
        <v>101.9</v>
      </c>
      <c r="BK181" s="467">
        <v>103.2</v>
      </c>
      <c r="BL181" s="467">
        <v>431.8</v>
      </c>
      <c r="BM181" s="467">
        <v>4.78</v>
      </c>
      <c r="BN181" s="367"/>
      <c r="BO181" s="467">
        <v>2</v>
      </c>
      <c r="BR181" s="367"/>
      <c r="BS181" s="367"/>
    </row>
    <row r="182" spans="1:67" s="452" customFormat="1" ht="12.75">
      <c r="A182" s="468"/>
      <c r="B182" s="212" t="s">
        <v>101</v>
      </c>
      <c r="C182" s="466"/>
      <c r="D182" s="465" t="s">
        <v>103</v>
      </c>
      <c r="E182" s="471">
        <v>43417</v>
      </c>
      <c r="F182" s="472">
        <v>43435</v>
      </c>
      <c r="G182" s="472"/>
      <c r="H182" s="472"/>
      <c r="I182" s="472">
        <v>43244</v>
      </c>
      <c r="J182" s="467">
        <v>192</v>
      </c>
      <c r="K182" s="467">
        <v>15.1</v>
      </c>
      <c r="L182" s="467">
        <v>1</v>
      </c>
      <c r="M182" s="467">
        <v>69.8</v>
      </c>
      <c r="N182" s="467">
        <v>76.2</v>
      </c>
      <c r="O182" s="467">
        <v>1</v>
      </c>
      <c r="P182" s="478">
        <v>20.5</v>
      </c>
      <c r="Q182" s="478">
        <v>43.8</v>
      </c>
      <c r="R182" s="478">
        <v>47.2</v>
      </c>
      <c r="S182" s="367"/>
      <c r="T182" s="367"/>
      <c r="U182" s="367"/>
      <c r="V182" s="367"/>
      <c r="W182" s="367"/>
      <c r="X182" s="367"/>
      <c r="Y182" s="466"/>
      <c r="Z182" s="465" t="s">
        <v>103</v>
      </c>
      <c r="AA182" s="467">
        <v>0</v>
      </c>
      <c r="AB182" s="367"/>
      <c r="AC182" s="467"/>
      <c r="AD182" s="467">
        <v>1</v>
      </c>
      <c r="AE182" s="467">
        <v>10</v>
      </c>
      <c r="AF182" s="467">
        <v>1</v>
      </c>
      <c r="AG182" s="467"/>
      <c r="AH182" s="467">
        <v>0</v>
      </c>
      <c r="AI182" s="467"/>
      <c r="AJ182" s="467"/>
      <c r="AK182" s="467"/>
      <c r="AL182" s="467">
        <v>0</v>
      </c>
      <c r="AM182" s="467"/>
      <c r="AN182" s="467">
        <v>0</v>
      </c>
      <c r="AO182" s="467"/>
      <c r="AP182" s="467">
        <v>1</v>
      </c>
      <c r="AQ182" s="467"/>
      <c r="AR182" s="467">
        <v>1</v>
      </c>
      <c r="AS182" s="367"/>
      <c r="AT182" s="367"/>
      <c r="AU182" s="367"/>
      <c r="AV182" s="367"/>
      <c r="AW182" s="367"/>
      <c r="AX182" s="466"/>
      <c r="AY182" s="465" t="s">
        <v>103</v>
      </c>
      <c r="AZ182" s="467">
        <v>5</v>
      </c>
      <c r="BA182" s="467">
        <v>1</v>
      </c>
      <c r="BB182" s="467">
        <v>5</v>
      </c>
      <c r="BC182" s="467">
        <v>1</v>
      </c>
      <c r="BD182" s="367"/>
      <c r="BE182" s="467">
        <v>0</v>
      </c>
      <c r="BF182" s="367"/>
      <c r="BG182" s="478">
        <v>47.2</v>
      </c>
      <c r="BH182" s="467">
        <v>853</v>
      </c>
      <c r="BI182" s="478">
        <v>125.9</v>
      </c>
      <c r="BJ182" s="478">
        <v>127.3</v>
      </c>
      <c r="BK182" s="467">
        <v>126.6</v>
      </c>
      <c r="BL182" s="478">
        <v>422</v>
      </c>
      <c r="BM182" s="478">
        <v>9</v>
      </c>
      <c r="BN182" s="367"/>
      <c r="BO182" s="467">
        <v>1</v>
      </c>
    </row>
    <row r="183" spans="1:67" s="452" customFormat="1" ht="12.75">
      <c r="A183" s="468"/>
      <c r="B183" s="212" t="s">
        <v>101</v>
      </c>
      <c r="C183" s="466"/>
      <c r="D183" s="465" t="s">
        <v>70</v>
      </c>
      <c r="E183" s="473">
        <v>43397</v>
      </c>
      <c r="F183" s="473">
        <v>43403</v>
      </c>
      <c r="G183" s="473">
        <v>43193</v>
      </c>
      <c r="H183" s="473">
        <v>43199</v>
      </c>
      <c r="I183" s="473">
        <v>43247</v>
      </c>
      <c r="J183" s="467">
        <v>215</v>
      </c>
      <c r="K183" s="467">
        <v>15.83</v>
      </c>
      <c r="L183" s="467">
        <v>5</v>
      </c>
      <c r="M183" s="467">
        <v>66.17</v>
      </c>
      <c r="N183" s="467">
        <v>81</v>
      </c>
      <c r="O183" s="467">
        <v>3</v>
      </c>
      <c r="P183" s="467">
        <v>31.67</v>
      </c>
      <c r="Q183" s="467">
        <v>42.2</v>
      </c>
      <c r="R183" s="487">
        <v>43.2</v>
      </c>
      <c r="S183" s="367"/>
      <c r="T183" s="367"/>
      <c r="U183" s="367"/>
      <c r="V183" s="367"/>
      <c r="W183" s="367"/>
      <c r="X183" s="367"/>
      <c r="Y183" s="466"/>
      <c r="Z183" s="465" t="s">
        <v>70</v>
      </c>
      <c r="AA183" s="467" t="s">
        <v>68</v>
      </c>
      <c r="AB183" s="367"/>
      <c r="AC183" s="467" t="s">
        <v>68</v>
      </c>
      <c r="AD183" s="467" t="s">
        <v>68</v>
      </c>
      <c r="AE183" s="467">
        <v>30</v>
      </c>
      <c r="AF183" s="467">
        <v>2</v>
      </c>
      <c r="AG183" s="467" t="s">
        <v>68</v>
      </c>
      <c r="AH183" s="467" t="s">
        <v>68</v>
      </c>
      <c r="AI183" s="467" t="s">
        <v>68</v>
      </c>
      <c r="AJ183" s="467" t="s">
        <v>68</v>
      </c>
      <c r="AK183" s="467" t="s">
        <v>68</v>
      </c>
      <c r="AL183" s="467" t="s">
        <v>68</v>
      </c>
      <c r="AM183" s="467" t="s">
        <v>68</v>
      </c>
      <c r="AN183" s="487" t="s">
        <v>68</v>
      </c>
      <c r="AO183" s="467"/>
      <c r="AP183" s="467" t="s">
        <v>68</v>
      </c>
      <c r="AQ183" s="467"/>
      <c r="AR183" s="467" t="s">
        <v>68</v>
      </c>
      <c r="AS183" s="367"/>
      <c r="AT183" s="367"/>
      <c r="AU183" s="367"/>
      <c r="AV183" s="367"/>
      <c r="AW183" s="367"/>
      <c r="AX183" s="466"/>
      <c r="AY183" s="465" t="s">
        <v>70</v>
      </c>
      <c r="AZ183" s="467">
        <v>5</v>
      </c>
      <c r="BA183" s="467">
        <v>1</v>
      </c>
      <c r="BB183" s="467">
        <v>5</v>
      </c>
      <c r="BC183" s="467">
        <v>3</v>
      </c>
      <c r="BD183" s="367"/>
      <c r="BE183" s="467" t="s">
        <v>68</v>
      </c>
      <c r="BF183" s="367"/>
      <c r="BG183" s="487">
        <v>43.2</v>
      </c>
      <c r="BH183" s="467" t="s">
        <v>68</v>
      </c>
      <c r="BI183" s="467">
        <v>153.5</v>
      </c>
      <c r="BJ183" s="467">
        <v>131.05</v>
      </c>
      <c r="BK183" s="467">
        <v>142.28</v>
      </c>
      <c r="BL183" s="467">
        <v>479.04</v>
      </c>
      <c r="BM183" s="467">
        <v>4.2</v>
      </c>
      <c r="BN183" s="367"/>
      <c r="BO183" s="467">
        <v>3</v>
      </c>
    </row>
    <row r="184" spans="1:67" s="452" customFormat="1" ht="12" customHeight="1">
      <c r="A184" s="468"/>
      <c r="B184" s="212" t="s">
        <v>101</v>
      </c>
      <c r="C184" s="466"/>
      <c r="D184" s="465" t="s">
        <v>128</v>
      </c>
      <c r="E184" s="472">
        <v>43401</v>
      </c>
      <c r="F184" s="472">
        <v>43408</v>
      </c>
      <c r="G184" s="472"/>
      <c r="H184" s="472"/>
      <c r="I184" s="472">
        <v>43244</v>
      </c>
      <c r="J184" s="467">
        <v>208</v>
      </c>
      <c r="K184" s="478">
        <v>14.7</v>
      </c>
      <c r="L184" s="467">
        <v>2</v>
      </c>
      <c r="M184" s="478">
        <v>46.8</v>
      </c>
      <c r="N184" s="478">
        <v>83.9</v>
      </c>
      <c r="O184" s="465" t="s">
        <v>153</v>
      </c>
      <c r="P184" s="467">
        <v>26.1</v>
      </c>
      <c r="Q184" s="467">
        <v>38.8</v>
      </c>
      <c r="R184" s="467">
        <v>44</v>
      </c>
      <c r="S184" s="367"/>
      <c r="T184" s="367"/>
      <c r="U184" s="367"/>
      <c r="V184" s="367"/>
      <c r="W184" s="367"/>
      <c r="X184" s="367"/>
      <c r="Y184" s="466"/>
      <c r="Z184" s="465" t="s">
        <v>128</v>
      </c>
      <c r="AA184" s="478">
        <v>26.5</v>
      </c>
      <c r="AB184" s="367"/>
      <c r="AC184" s="478"/>
      <c r="AD184" s="478">
        <v>2</v>
      </c>
      <c r="AE184" s="496" t="s">
        <v>107</v>
      </c>
      <c r="AF184" s="496" t="s">
        <v>107</v>
      </c>
      <c r="AG184" s="496" t="s">
        <v>107</v>
      </c>
      <c r="AH184" s="496" t="s">
        <v>107</v>
      </c>
      <c r="AI184" s="478"/>
      <c r="AJ184" s="467"/>
      <c r="AK184" s="467"/>
      <c r="AL184" s="496" t="s">
        <v>107</v>
      </c>
      <c r="AM184" s="496" t="s">
        <v>107</v>
      </c>
      <c r="AN184" s="496" t="s">
        <v>107</v>
      </c>
      <c r="AO184" s="467"/>
      <c r="AP184" s="496" t="s">
        <v>107</v>
      </c>
      <c r="AQ184" s="478"/>
      <c r="AR184" s="496" t="s">
        <v>107</v>
      </c>
      <c r="AS184" s="367"/>
      <c r="AT184" s="367"/>
      <c r="AU184" s="367"/>
      <c r="AV184" s="367"/>
      <c r="AW184" s="367"/>
      <c r="AX184" s="466"/>
      <c r="AY184" s="465" t="s">
        <v>128</v>
      </c>
      <c r="AZ184" s="467">
        <v>5</v>
      </c>
      <c r="BA184" s="467">
        <v>1</v>
      </c>
      <c r="BB184" s="467">
        <v>5</v>
      </c>
      <c r="BC184" s="467">
        <v>1</v>
      </c>
      <c r="BD184" s="367"/>
      <c r="BE184" s="467">
        <v>1</v>
      </c>
      <c r="BF184" s="367"/>
      <c r="BG184" s="467">
        <v>44</v>
      </c>
      <c r="BH184" s="467"/>
      <c r="BI184" s="467">
        <v>92.48</v>
      </c>
      <c r="BJ184" s="467">
        <v>97.73</v>
      </c>
      <c r="BK184" s="467">
        <v>95.11</v>
      </c>
      <c r="BL184" s="467">
        <v>396.3</v>
      </c>
      <c r="BM184" s="467">
        <v>5.82</v>
      </c>
      <c r="BN184" s="367"/>
      <c r="BO184" s="467">
        <v>3</v>
      </c>
    </row>
    <row r="185" spans="1:67" s="452" customFormat="1" ht="12.75">
      <c r="A185" s="468"/>
      <c r="B185" s="212" t="s">
        <v>101</v>
      </c>
      <c r="C185" s="466"/>
      <c r="D185" s="465" t="s">
        <v>104</v>
      </c>
      <c r="E185" s="472">
        <v>43413</v>
      </c>
      <c r="F185" s="472">
        <v>43424</v>
      </c>
      <c r="G185" s="472"/>
      <c r="H185" s="472"/>
      <c r="I185" s="472">
        <v>43248</v>
      </c>
      <c r="J185" s="479">
        <v>200</v>
      </c>
      <c r="K185" s="479">
        <v>12.6</v>
      </c>
      <c r="L185" s="467">
        <v>3</v>
      </c>
      <c r="M185" s="479">
        <v>69.65</v>
      </c>
      <c r="N185" s="479">
        <v>73.5</v>
      </c>
      <c r="O185" s="467">
        <v>2</v>
      </c>
      <c r="P185" s="479">
        <v>31.1</v>
      </c>
      <c r="Q185" s="479">
        <v>41.5</v>
      </c>
      <c r="R185" s="479">
        <v>44.84</v>
      </c>
      <c r="S185" s="367"/>
      <c r="T185" s="367"/>
      <c r="U185" s="367"/>
      <c r="V185" s="367"/>
      <c r="W185" s="367"/>
      <c r="X185" s="367"/>
      <c r="Y185" s="466"/>
      <c r="Z185" s="465" t="s">
        <v>104</v>
      </c>
      <c r="AA185" s="467"/>
      <c r="AB185" s="367"/>
      <c r="AC185" s="467"/>
      <c r="AD185" s="467">
        <v>1</v>
      </c>
      <c r="AE185" s="478"/>
      <c r="AF185" s="467">
        <v>3</v>
      </c>
      <c r="AG185" s="467">
        <v>0</v>
      </c>
      <c r="AH185" s="478"/>
      <c r="AI185" s="478"/>
      <c r="AJ185" s="467"/>
      <c r="AK185" s="467">
        <v>1</v>
      </c>
      <c r="AL185" s="467">
        <v>0</v>
      </c>
      <c r="AM185" s="467">
        <v>0</v>
      </c>
      <c r="AN185" s="467">
        <v>1</v>
      </c>
      <c r="AO185" s="467"/>
      <c r="AP185" s="467">
        <v>1</v>
      </c>
      <c r="AQ185" s="467"/>
      <c r="AR185" s="467">
        <v>1</v>
      </c>
      <c r="AS185" s="367"/>
      <c r="AT185" s="367"/>
      <c r="AU185" s="367"/>
      <c r="AV185" s="367"/>
      <c r="AW185" s="367"/>
      <c r="AX185" s="466"/>
      <c r="AY185" s="465" t="s">
        <v>104</v>
      </c>
      <c r="AZ185" s="467">
        <v>5</v>
      </c>
      <c r="BA185" s="467">
        <v>5</v>
      </c>
      <c r="BB185" s="467">
        <v>5</v>
      </c>
      <c r="BC185" s="467">
        <v>3</v>
      </c>
      <c r="BD185" s="367"/>
      <c r="BE185" s="467">
        <v>0</v>
      </c>
      <c r="BF185" s="367"/>
      <c r="BG185" s="479">
        <v>44.84</v>
      </c>
      <c r="BH185" s="479">
        <v>791.5</v>
      </c>
      <c r="BI185" s="479">
        <v>96.1</v>
      </c>
      <c r="BJ185" s="479">
        <v>102.3</v>
      </c>
      <c r="BK185" s="467">
        <v>99.2</v>
      </c>
      <c r="BL185" s="479">
        <v>440.9</v>
      </c>
      <c r="BM185" s="479">
        <v>6.97</v>
      </c>
      <c r="BN185" s="367"/>
      <c r="BO185" s="467">
        <v>1</v>
      </c>
    </row>
    <row r="186" spans="1:67" s="452" customFormat="1" ht="12.75">
      <c r="A186" s="468"/>
      <c r="B186" s="212" t="s">
        <v>101</v>
      </c>
      <c r="C186" s="466"/>
      <c r="D186" s="465" t="s">
        <v>120</v>
      </c>
      <c r="E186" s="469">
        <v>43412</v>
      </c>
      <c r="F186" s="469">
        <v>43423</v>
      </c>
      <c r="G186" s="469"/>
      <c r="H186" s="469"/>
      <c r="I186" s="469">
        <v>43250</v>
      </c>
      <c r="J186" s="467">
        <v>192</v>
      </c>
      <c r="K186" s="467">
        <v>20.93</v>
      </c>
      <c r="L186" s="467">
        <v>5</v>
      </c>
      <c r="M186" s="467">
        <v>96.1</v>
      </c>
      <c r="N186" s="467">
        <v>82</v>
      </c>
      <c r="O186" s="467">
        <v>3</v>
      </c>
      <c r="P186" s="467">
        <v>31.87</v>
      </c>
      <c r="Q186" s="467">
        <v>37</v>
      </c>
      <c r="R186" s="467">
        <v>41.5</v>
      </c>
      <c r="S186" s="367"/>
      <c r="T186" s="367"/>
      <c r="U186" s="367"/>
      <c r="V186" s="367"/>
      <c r="W186" s="367"/>
      <c r="X186" s="367"/>
      <c r="Y186" s="466"/>
      <c r="Z186" s="465" t="s">
        <v>120</v>
      </c>
      <c r="AA186" s="467">
        <v>0.01</v>
      </c>
      <c r="AB186" s="367"/>
      <c r="AC186" s="467"/>
      <c r="AD186" s="465" t="s">
        <v>94</v>
      </c>
      <c r="AE186" s="467">
        <v>1</v>
      </c>
      <c r="AF186" s="491">
        <v>43134</v>
      </c>
      <c r="AG186" s="467"/>
      <c r="AH186" s="465" t="s">
        <v>94</v>
      </c>
      <c r="AI186" s="478"/>
      <c r="AJ186" s="467"/>
      <c r="AK186" s="467"/>
      <c r="AL186" s="465" t="s">
        <v>94</v>
      </c>
      <c r="AM186" s="467">
        <v>1</v>
      </c>
      <c r="AN186" s="467">
        <v>2</v>
      </c>
      <c r="AO186" s="467"/>
      <c r="AP186" s="465" t="s">
        <v>130</v>
      </c>
      <c r="AQ186" s="467"/>
      <c r="AR186" s="465" t="s">
        <v>94</v>
      </c>
      <c r="AS186" s="367"/>
      <c r="AT186" s="367"/>
      <c r="AU186" s="367"/>
      <c r="AV186" s="367"/>
      <c r="AW186" s="367"/>
      <c r="AX186" s="466"/>
      <c r="AY186" s="465" t="s">
        <v>120</v>
      </c>
      <c r="AZ186" s="467">
        <v>5</v>
      </c>
      <c r="BA186" s="467">
        <v>1</v>
      </c>
      <c r="BB186" s="467">
        <v>5</v>
      </c>
      <c r="BC186" s="491">
        <v>43103</v>
      </c>
      <c r="BD186" s="367"/>
      <c r="BE186" s="467">
        <v>0</v>
      </c>
      <c r="BF186" s="367"/>
      <c r="BG186" s="467">
        <v>41.5</v>
      </c>
      <c r="BH186" s="467">
        <v>779</v>
      </c>
      <c r="BI186" s="467">
        <v>108.5</v>
      </c>
      <c r="BJ186" s="467">
        <v>111.1</v>
      </c>
      <c r="BK186" s="467">
        <v>109.8</v>
      </c>
      <c r="BL186" s="467">
        <v>488</v>
      </c>
      <c r="BM186" s="467">
        <v>3.88</v>
      </c>
      <c r="BN186" s="367"/>
      <c r="BO186" s="467">
        <v>2</v>
      </c>
    </row>
    <row r="187" spans="1:67" s="452" customFormat="1" ht="12.75">
      <c r="A187" s="468"/>
      <c r="B187" s="212" t="s">
        <v>101</v>
      </c>
      <c r="C187" s="466"/>
      <c r="D187" s="465" t="s">
        <v>84</v>
      </c>
      <c r="E187" s="471">
        <v>43408</v>
      </c>
      <c r="F187" s="471">
        <v>43419</v>
      </c>
      <c r="G187" s="472"/>
      <c r="H187" s="472"/>
      <c r="I187" s="472">
        <v>43248</v>
      </c>
      <c r="J187" s="467">
        <v>205</v>
      </c>
      <c r="K187" s="467">
        <v>15.85</v>
      </c>
      <c r="L187" s="467">
        <v>3</v>
      </c>
      <c r="M187" s="467">
        <v>67.9</v>
      </c>
      <c r="N187" s="467">
        <v>90.2</v>
      </c>
      <c r="O187" s="467">
        <v>3</v>
      </c>
      <c r="P187" s="467">
        <v>34.5</v>
      </c>
      <c r="Q187" s="467">
        <v>37.3</v>
      </c>
      <c r="R187" s="467">
        <v>48.3</v>
      </c>
      <c r="S187" s="367"/>
      <c r="T187" s="367"/>
      <c r="U187" s="367"/>
      <c r="V187" s="367"/>
      <c r="W187" s="367"/>
      <c r="X187" s="367"/>
      <c r="Y187" s="466"/>
      <c r="Z187" s="465" t="s">
        <v>84</v>
      </c>
      <c r="AA187" s="467">
        <v>0</v>
      </c>
      <c r="AB187" s="367"/>
      <c r="AC187" s="467"/>
      <c r="AD187" s="467">
        <v>1</v>
      </c>
      <c r="AE187" s="467">
        <v>0</v>
      </c>
      <c r="AF187" s="467">
        <v>1</v>
      </c>
      <c r="AG187" s="467"/>
      <c r="AH187" s="467">
        <v>1</v>
      </c>
      <c r="AI187" s="478"/>
      <c r="AJ187" s="467"/>
      <c r="AK187" s="467">
        <v>0</v>
      </c>
      <c r="AL187" s="467">
        <v>1</v>
      </c>
      <c r="AM187" s="467">
        <v>0</v>
      </c>
      <c r="AN187" s="467">
        <v>1</v>
      </c>
      <c r="AO187" s="467"/>
      <c r="AP187" s="467">
        <v>2</v>
      </c>
      <c r="AQ187" s="467"/>
      <c r="AR187" s="467">
        <v>3</v>
      </c>
      <c r="AS187" s="367"/>
      <c r="AT187" s="367"/>
      <c r="AU187" s="367"/>
      <c r="AV187" s="367"/>
      <c r="AW187" s="367"/>
      <c r="AX187" s="466"/>
      <c r="AY187" s="465" t="s">
        <v>84</v>
      </c>
      <c r="AZ187" s="467">
        <v>5</v>
      </c>
      <c r="BA187" s="467">
        <v>1</v>
      </c>
      <c r="BB187" s="467">
        <v>5</v>
      </c>
      <c r="BC187" s="467">
        <v>3</v>
      </c>
      <c r="BD187" s="367"/>
      <c r="BE187" s="467">
        <v>0</v>
      </c>
      <c r="BF187" s="367"/>
      <c r="BG187" s="467">
        <v>48.3</v>
      </c>
      <c r="BH187" s="467"/>
      <c r="BI187" s="467">
        <v>125.7</v>
      </c>
      <c r="BJ187" s="467">
        <v>125.1</v>
      </c>
      <c r="BK187" s="467">
        <v>125.4</v>
      </c>
      <c r="BL187" s="467">
        <v>522.5</v>
      </c>
      <c r="BM187" s="467">
        <v>6.6</v>
      </c>
      <c r="BN187" s="367"/>
      <c r="BO187" s="467">
        <v>1</v>
      </c>
    </row>
    <row r="188" spans="1:67" s="452" customFormat="1" ht="12.75">
      <c r="A188" s="468"/>
      <c r="B188" s="212" t="s">
        <v>101</v>
      </c>
      <c r="C188" s="466"/>
      <c r="D188" s="465" t="s">
        <v>131</v>
      </c>
      <c r="E188" s="474">
        <v>43404</v>
      </c>
      <c r="F188" s="474">
        <v>43415</v>
      </c>
      <c r="G188" s="474"/>
      <c r="H188" s="474"/>
      <c r="I188" s="474">
        <v>43252</v>
      </c>
      <c r="J188" s="467">
        <v>213</v>
      </c>
      <c r="K188" s="467">
        <v>15.11</v>
      </c>
      <c r="L188" s="467">
        <v>5</v>
      </c>
      <c r="M188" s="467">
        <v>80.04</v>
      </c>
      <c r="N188" s="467">
        <v>93.5</v>
      </c>
      <c r="O188" s="467">
        <v>3</v>
      </c>
      <c r="P188" s="467">
        <v>32.69</v>
      </c>
      <c r="Q188" s="467">
        <v>40.37</v>
      </c>
      <c r="R188" s="467">
        <v>38.56</v>
      </c>
      <c r="S188" s="367"/>
      <c r="T188" s="367"/>
      <c r="U188" s="367"/>
      <c r="V188" s="367"/>
      <c r="W188" s="367"/>
      <c r="X188" s="367"/>
      <c r="Y188" s="466"/>
      <c r="Z188" s="465" t="s">
        <v>131</v>
      </c>
      <c r="AA188" s="467">
        <v>3.5</v>
      </c>
      <c r="AB188" s="367"/>
      <c r="AC188" s="467"/>
      <c r="AD188" s="467">
        <v>1</v>
      </c>
      <c r="AE188" s="467">
        <v>0</v>
      </c>
      <c r="AF188" s="467">
        <v>1</v>
      </c>
      <c r="AG188" s="467"/>
      <c r="AH188" s="465" t="s">
        <v>94</v>
      </c>
      <c r="AI188" s="478"/>
      <c r="AJ188" s="467"/>
      <c r="AK188" s="467">
        <v>0</v>
      </c>
      <c r="AL188" s="467">
        <v>0</v>
      </c>
      <c r="AM188" s="467">
        <v>6</v>
      </c>
      <c r="AN188" s="467">
        <v>2</v>
      </c>
      <c r="AO188" s="467"/>
      <c r="AP188" s="467">
        <v>1</v>
      </c>
      <c r="AQ188" s="467"/>
      <c r="AR188" s="467">
        <v>1</v>
      </c>
      <c r="AS188" s="367"/>
      <c r="AT188" s="367"/>
      <c r="AU188" s="367"/>
      <c r="AV188" s="367"/>
      <c r="AW188" s="367"/>
      <c r="AX188" s="466"/>
      <c r="AY188" s="465" t="s">
        <v>131</v>
      </c>
      <c r="AZ188" s="467">
        <v>5</v>
      </c>
      <c r="BA188" s="478">
        <v>1</v>
      </c>
      <c r="BB188" s="467">
        <v>5</v>
      </c>
      <c r="BC188" s="467">
        <v>3</v>
      </c>
      <c r="BD188" s="367"/>
      <c r="BE188" s="467">
        <v>1</v>
      </c>
      <c r="BF188" s="367"/>
      <c r="BG188" s="467">
        <v>38.56</v>
      </c>
      <c r="BH188" s="467">
        <v>788</v>
      </c>
      <c r="BI188" s="467">
        <v>104.98</v>
      </c>
      <c r="BJ188" s="467">
        <v>105.34</v>
      </c>
      <c r="BK188" s="467">
        <v>105.16</v>
      </c>
      <c r="BL188" s="467">
        <v>467.62</v>
      </c>
      <c r="BM188" s="467">
        <v>5.28</v>
      </c>
      <c r="BN188" s="367"/>
      <c r="BO188" s="467">
        <v>2</v>
      </c>
    </row>
    <row r="189" spans="1:67" s="452" customFormat="1" ht="12.75">
      <c r="A189" s="468"/>
      <c r="B189" s="212" t="s">
        <v>101</v>
      </c>
      <c r="C189" s="466"/>
      <c r="D189" s="465" t="s">
        <v>98</v>
      </c>
      <c r="E189" s="472">
        <v>43406</v>
      </c>
      <c r="F189" s="472">
        <v>43413</v>
      </c>
      <c r="G189" s="469">
        <v>43207</v>
      </c>
      <c r="H189" s="469">
        <v>43209</v>
      </c>
      <c r="I189" s="472">
        <v>43250</v>
      </c>
      <c r="J189" s="467">
        <v>209</v>
      </c>
      <c r="K189" s="467">
        <v>15.87</v>
      </c>
      <c r="L189" s="467">
        <v>3</v>
      </c>
      <c r="M189" s="467">
        <v>64.27</v>
      </c>
      <c r="N189" s="467">
        <v>77.5</v>
      </c>
      <c r="O189" s="467">
        <v>2</v>
      </c>
      <c r="P189" s="478">
        <v>32.2</v>
      </c>
      <c r="Q189" s="478">
        <v>35.5</v>
      </c>
      <c r="R189" s="478">
        <v>47.4</v>
      </c>
      <c r="S189" s="367"/>
      <c r="T189" s="367"/>
      <c r="U189" s="367"/>
      <c r="V189" s="367"/>
      <c r="W189" s="367"/>
      <c r="X189" s="367"/>
      <c r="Y189" s="466"/>
      <c r="Z189" s="465" t="s">
        <v>98</v>
      </c>
      <c r="AA189" s="467"/>
      <c r="AB189" s="367"/>
      <c r="AC189" s="467">
        <v>10</v>
      </c>
      <c r="AD189" s="491">
        <v>43102</v>
      </c>
      <c r="AE189" s="467">
        <v>5</v>
      </c>
      <c r="AF189" s="467">
        <v>1</v>
      </c>
      <c r="AG189" s="467"/>
      <c r="AH189" s="467"/>
      <c r="AI189" s="478"/>
      <c r="AJ189" s="467"/>
      <c r="AK189" s="467"/>
      <c r="AL189" s="467"/>
      <c r="AM189" s="467"/>
      <c r="AN189" s="467"/>
      <c r="AO189" s="467"/>
      <c r="AP189" s="467"/>
      <c r="AQ189" s="467"/>
      <c r="AR189" s="467"/>
      <c r="AS189" s="367"/>
      <c r="AT189" s="367"/>
      <c r="AU189" s="367"/>
      <c r="AV189" s="367"/>
      <c r="AW189" s="367"/>
      <c r="AX189" s="466"/>
      <c r="AY189" s="465" t="s">
        <v>98</v>
      </c>
      <c r="AZ189" s="478">
        <v>1</v>
      </c>
      <c r="BA189" s="478">
        <v>1</v>
      </c>
      <c r="BB189" s="478">
        <v>5</v>
      </c>
      <c r="BC189" s="478">
        <v>3</v>
      </c>
      <c r="BD189" s="367"/>
      <c r="BE189" s="467"/>
      <c r="BF189" s="367"/>
      <c r="BG189" s="478">
        <v>47.4</v>
      </c>
      <c r="BH189" s="467"/>
      <c r="BI189" s="478">
        <v>82.58</v>
      </c>
      <c r="BJ189" s="478">
        <v>77.6</v>
      </c>
      <c r="BK189" s="467">
        <v>80.09</v>
      </c>
      <c r="BL189" s="478">
        <v>476.96</v>
      </c>
      <c r="BM189" s="478">
        <v>5.07</v>
      </c>
      <c r="BN189" s="367"/>
      <c r="BO189" s="467">
        <v>2</v>
      </c>
    </row>
    <row r="190" spans="1:67" s="452" customFormat="1" ht="12.75">
      <c r="A190" s="468"/>
      <c r="B190" s="212" t="s">
        <v>101</v>
      </c>
      <c r="C190" s="466"/>
      <c r="D190" s="465" t="s">
        <v>121</v>
      </c>
      <c r="E190" s="473">
        <v>43399</v>
      </c>
      <c r="F190" s="473">
        <v>43407</v>
      </c>
      <c r="G190" s="473"/>
      <c r="H190" s="473"/>
      <c r="I190" s="473">
        <v>43254</v>
      </c>
      <c r="J190" s="478">
        <v>220</v>
      </c>
      <c r="K190" s="478">
        <v>15.6</v>
      </c>
      <c r="L190" s="478">
        <v>3</v>
      </c>
      <c r="M190" s="478">
        <v>90.9</v>
      </c>
      <c r="N190" s="478">
        <v>32.8</v>
      </c>
      <c r="O190" s="478">
        <v>3</v>
      </c>
      <c r="P190" s="478">
        <v>33.3</v>
      </c>
      <c r="Q190" s="478">
        <v>36.6</v>
      </c>
      <c r="R190" s="478">
        <v>46.4</v>
      </c>
      <c r="S190" s="367"/>
      <c r="T190" s="367"/>
      <c r="U190" s="367"/>
      <c r="V190" s="367"/>
      <c r="W190" s="367"/>
      <c r="X190" s="367"/>
      <c r="Y190" s="466"/>
      <c r="Z190" s="465" t="s">
        <v>121</v>
      </c>
      <c r="AA190" s="478">
        <v>0</v>
      </c>
      <c r="AB190" s="367"/>
      <c r="AC190" s="478"/>
      <c r="AD190" s="478">
        <v>1</v>
      </c>
      <c r="AE190" s="478" t="s">
        <v>68</v>
      </c>
      <c r="AF190" s="478" t="s">
        <v>68</v>
      </c>
      <c r="AG190" s="467"/>
      <c r="AH190" s="478" t="s">
        <v>68</v>
      </c>
      <c r="AI190" s="478"/>
      <c r="AJ190" s="478" t="s">
        <v>68</v>
      </c>
      <c r="AK190" s="478" t="s">
        <v>68</v>
      </c>
      <c r="AL190" s="478" t="s">
        <v>68</v>
      </c>
      <c r="AM190" s="478">
        <v>0</v>
      </c>
      <c r="AN190" s="478">
        <v>1</v>
      </c>
      <c r="AO190" s="467"/>
      <c r="AP190" s="478">
        <v>1</v>
      </c>
      <c r="AQ190" s="478"/>
      <c r="AR190" s="478">
        <v>1</v>
      </c>
      <c r="AS190" s="367"/>
      <c r="AT190" s="367"/>
      <c r="AU190" s="367"/>
      <c r="AV190" s="367"/>
      <c r="AW190" s="367"/>
      <c r="AX190" s="466"/>
      <c r="AY190" s="465" t="s">
        <v>121</v>
      </c>
      <c r="AZ190" s="478">
        <v>5</v>
      </c>
      <c r="BA190" s="478">
        <v>1</v>
      </c>
      <c r="BB190" s="478">
        <v>5</v>
      </c>
      <c r="BC190" s="478">
        <v>1</v>
      </c>
      <c r="BD190" s="367"/>
      <c r="BE190" s="478" t="s">
        <v>68</v>
      </c>
      <c r="BF190" s="367"/>
      <c r="BG190" s="478">
        <v>46.4</v>
      </c>
      <c r="BH190" s="478" t="s">
        <v>68</v>
      </c>
      <c r="BI190" s="478">
        <v>104.93</v>
      </c>
      <c r="BJ190" s="478">
        <v>115.73</v>
      </c>
      <c r="BK190" s="467">
        <v>110.33</v>
      </c>
      <c r="BL190" s="478">
        <v>488.93</v>
      </c>
      <c r="BM190" s="478">
        <v>4.09</v>
      </c>
      <c r="BN190" s="367"/>
      <c r="BO190" s="467">
        <v>2</v>
      </c>
    </row>
    <row r="191" spans="1:67" s="452" customFormat="1" ht="12.75">
      <c r="A191" s="468"/>
      <c r="B191" s="212" t="s">
        <v>101</v>
      </c>
      <c r="C191" s="466"/>
      <c r="D191" s="465" t="s">
        <v>76</v>
      </c>
      <c r="E191" s="470">
        <v>43407</v>
      </c>
      <c r="F191" s="470">
        <v>43419</v>
      </c>
      <c r="G191" s="470">
        <v>43210</v>
      </c>
      <c r="H191" s="470">
        <v>43212</v>
      </c>
      <c r="I191" s="514">
        <v>43253</v>
      </c>
      <c r="J191" s="467">
        <v>211</v>
      </c>
      <c r="K191" s="467">
        <v>14.2</v>
      </c>
      <c r="L191" s="467">
        <v>5</v>
      </c>
      <c r="M191" s="467">
        <v>93.85</v>
      </c>
      <c r="N191" s="467">
        <v>83</v>
      </c>
      <c r="O191" s="467">
        <v>4</v>
      </c>
      <c r="P191" s="467">
        <v>32.15</v>
      </c>
      <c r="Q191" s="467">
        <v>31.8</v>
      </c>
      <c r="R191" s="467">
        <v>45.3</v>
      </c>
      <c r="S191" s="367"/>
      <c r="T191" s="367"/>
      <c r="U191" s="367"/>
      <c r="V191" s="367"/>
      <c r="W191" s="367"/>
      <c r="X191" s="367"/>
      <c r="Y191" s="466"/>
      <c r="Z191" s="465" t="s">
        <v>76</v>
      </c>
      <c r="AA191" s="467">
        <v>0.05</v>
      </c>
      <c r="AB191" s="367"/>
      <c r="AC191" s="478"/>
      <c r="AD191" s="467" t="s">
        <v>68</v>
      </c>
      <c r="AE191" s="467"/>
      <c r="AF191" s="467">
        <v>3</v>
      </c>
      <c r="AG191" s="467"/>
      <c r="AH191" s="478"/>
      <c r="AI191" s="478"/>
      <c r="AJ191" s="478"/>
      <c r="AK191" s="478"/>
      <c r="AL191" s="478"/>
      <c r="AM191" s="478"/>
      <c r="AN191" s="478"/>
      <c r="AO191" s="467"/>
      <c r="AP191" s="478"/>
      <c r="AQ191" s="478"/>
      <c r="AR191" s="478"/>
      <c r="AS191" s="367"/>
      <c r="AT191" s="367"/>
      <c r="AU191" s="367"/>
      <c r="AV191" s="367"/>
      <c r="AW191" s="367"/>
      <c r="AX191" s="466"/>
      <c r="AY191" s="465" t="s">
        <v>76</v>
      </c>
      <c r="AZ191" s="467">
        <v>5</v>
      </c>
      <c r="BA191" s="467">
        <v>1</v>
      </c>
      <c r="BB191" s="467">
        <v>5</v>
      </c>
      <c r="BC191" s="467">
        <v>1</v>
      </c>
      <c r="BD191" s="367"/>
      <c r="BE191" s="467">
        <v>3</v>
      </c>
      <c r="BF191" s="367"/>
      <c r="BG191" s="467">
        <v>45.3</v>
      </c>
      <c r="BH191" s="478"/>
      <c r="BI191" s="467">
        <v>100</v>
      </c>
      <c r="BJ191" s="467">
        <v>103.5</v>
      </c>
      <c r="BK191" s="467">
        <v>101.75</v>
      </c>
      <c r="BL191" s="467">
        <v>452.22</v>
      </c>
      <c r="BM191" s="467">
        <v>2.31</v>
      </c>
      <c r="BN191" s="367"/>
      <c r="BO191" s="467">
        <v>3</v>
      </c>
    </row>
    <row r="192" spans="1:67" s="452" customFormat="1" ht="12.75">
      <c r="A192" s="468"/>
      <c r="B192" s="212" t="s">
        <v>101</v>
      </c>
      <c r="C192" s="466"/>
      <c r="D192" s="465" t="s">
        <v>108</v>
      </c>
      <c r="E192" s="469">
        <v>43407</v>
      </c>
      <c r="F192" s="469">
        <v>43413</v>
      </c>
      <c r="G192" s="470"/>
      <c r="H192" s="470"/>
      <c r="I192" s="469">
        <v>43254</v>
      </c>
      <c r="J192" s="467">
        <v>213</v>
      </c>
      <c r="K192" s="479">
        <v>18.17</v>
      </c>
      <c r="L192" s="467">
        <v>3</v>
      </c>
      <c r="M192" s="479">
        <v>88.32</v>
      </c>
      <c r="N192" s="479">
        <v>82.1</v>
      </c>
      <c r="O192" s="467">
        <v>2</v>
      </c>
      <c r="P192" s="479">
        <v>31.83</v>
      </c>
      <c r="Q192" s="479">
        <v>35.4</v>
      </c>
      <c r="R192" s="479">
        <v>54.52</v>
      </c>
      <c r="S192" s="367"/>
      <c r="T192" s="367"/>
      <c r="U192" s="367"/>
      <c r="V192" s="367"/>
      <c r="W192" s="367"/>
      <c r="X192" s="367"/>
      <c r="Y192" s="466"/>
      <c r="Z192" s="465" t="s">
        <v>108</v>
      </c>
      <c r="AA192" s="467">
        <v>0</v>
      </c>
      <c r="AB192" s="367"/>
      <c r="AC192" s="467"/>
      <c r="AD192" s="467">
        <v>2</v>
      </c>
      <c r="AE192" s="467">
        <v>0</v>
      </c>
      <c r="AF192" s="467">
        <v>2</v>
      </c>
      <c r="AG192" s="467"/>
      <c r="AH192" s="467">
        <v>1</v>
      </c>
      <c r="AI192" s="478"/>
      <c r="AJ192" s="478"/>
      <c r="AK192" s="467">
        <v>0</v>
      </c>
      <c r="AL192" s="467">
        <v>0</v>
      </c>
      <c r="AM192" s="467">
        <v>0</v>
      </c>
      <c r="AN192" s="478">
        <v>1</v>
      </c>
      <c r="AO192" s="467"/>
      <c r="AP192" s="467">
        <v>2</v>
      </c>
      <c r="AQ192" s="467"/>
      <c r="AR192" s="467">
        <v>1</v>
      </c>
      <c r="AS192" s="367"/>
      <c r="AT192" s="367"/>
      <c r="AU192" s="367"/>
      <c r="AV192" s="367"/>
      <c r="AW192" s="367"/>
      <c r="AX192" s="466"/>
      <c r="AY192" s="465" t="s">
        <v>108</v>
      </c>
      <c r="AZ192" s="467">
        <v>5</v>
      </c>
      <c r="BA192" s="467">
        <v>1</v>
      </c>
      <c r="BB192" s="478">
        <v>3</v>
      </c>
      <c r="BC192" s="467">
        <v>1</v>
      </c>
      <c r="BD192" s="367"/>
      <c r="BE192" s="478">
        <v>9.5</v>
      </c>
      <c r="BF192" s="367"/>
      <c r="BG192" s="479">
        <v>54.52</v>
      </c>
      <c r="BH192" s="479">
        <v>750</v>
      </c>
      <c r="BI192" s="479">
        <v>129.43</v>
      </c>
      <c r="BJ192" s="479">
        <v>125.73</v>
      </c>
      <c r="BK192" s="467">
        <v>127.58</v>
      </c>
      <c r="BL192" s="479">
        <v>425.29</v>
      </c>
      <c r="BM192" s="479">
        <v>8.65</v>
      </c>
      <c r="BN192" s="367"/>
      <c r="BO192" s="467">
        <v>1</v>
      </c>
    </row>
    <row r="193" spans="1:67" s="452" customFormat="1" ht="15.75" customHeight="1">
      <c r="A193" s="513"/>
      <c r="B193" s="212" t="s">
        <v>101</v>
      </c>
      <c r="C193" s="466"/>
      <c r="D193" s="465" t="s">
        <v>109</v>
      </c>
      <c r="E193" s="467"/>
      <c r="F193" s="467"/>
      <c r="G193" s="467"/>
      <c r="H193" s="467"/>
      <c r="I193" s="467"/>
      <c r="J193" s="481">
        <v>206.25</v>
      </c>
      <c r="K193" s="481">
        <v>15.83</v>
      </c>
      <c r="L193" s="481"/>
      <c r="M193" s="481">
        <v>74.08</v>
      </c>
      <c r="N193" s="481">
        <v>77.64</v>
      </c>
      <c r="O193" s="481"/>
      <c r="P193" s="481">
        <v>30.26</v>
      </c>
      <c r="Q193" s="481">
        <v>38.41</v>
      </c>
      <c r="R193" s="481">
        <v>45.27</v>
      </c>
      <c r="S193" s="367"/>
      <c r="T193" s="367"/>
      <c r="U193" s="367"/>
      <c r="V193" s="367"/>
      <c r="W193" s="367"/>
      <c r="X193" s="367"/>
      <c r="Y193" s="466"/>
      <c r="Z193" s="465" t="s">
        <v>109</v>
      </c>
      <c r="AA193" s="467"/>
      <c r="AB193" s="367"/>
      <c r="AC193" s="467"/>
      <c r="AD193" s="467"/>
      <c r="AE193" s="467"/>
      <c r="AF193" s="467"/>
      <c r="AG193" s="467"/>
      <c r="AH193" s="467"/>
      <c r="AI193" s="478"/>
      <c r="AJ193" s="478"/>
      <c r="AK193" s="467"/>
      <c r="AL193" s="467"/>
      <c r="AM193" s="467"/>
      <c r="AN193" s="478"/>
      <c r="AO193" s="467"/>
      <c r="AP193" s="467"/>
      <c r="AQ193" s="467"/>
      <c r="AR193" s="467"/>
      <c r="AS193" s="367"/>
      <c r="AT193" s="367"/>
      <c r="AU193" s="367"/>
      <c r="AV193" s="367"/>
      <c r="AW193" s="367"/>
      <c r="AX193" s="466"/>
      <c r="AY193" s="465" t="s">
        <v>109</v>
      </c>
      <c r="AZ193" s="467"/>
      <c r="BA193" s="467"/>
      <c r="BB193" s="467"/>
      <c r="BC193" s="467"/>
      <c r="BD193" s="367"/>
      <c r="BE193" s="467"/>
      <c r="BF193" s="367"/>
      <c r="BG193" s="481">
        <v>45.27</v>
      </c>
      <c r="BH193" s="481">
        <v>788.58</v>
      </c>
      <c r="BI193" s="481"/>
      <c r="BJ193" s="481"/>
      <c r="BK193" s="481"/>
      <c r="BL193" s="481">
        <v>457.63</v>
      </c>
      <c r="BM193" s="517">
        <v>5.46</v>
      </c>
      <c r="BN193" s="367"/>
      <c r="BO193" s="481">
        <v>1</v>
      </c>
    </row>
    <row r="194" spans="1:68" s="188" customFormat="1" ht="12.75">
      <c r="A194" s="468">
        <v>6</v>
      </c>
      <c r="B194" s="188" t="s">
        <v>91</v>
      </c>
      <c r="C194" s="207" t="s">
        <v>154</v>
      </c>
      <c r="D194" s="460" t="s">
        <v>78</v>
      </c>
      <c r="E194" s="462">
        <v>43051</v>
      </c>
      <c r="F194" s="462">
        <v>43059</v>
      </c>
      <c r="G194" s="462">
        <v>42836</v>
      </c>
      <c r="H194" s="462">
        <v>42839</v>
      </c>
      <c r="I194" s="462">
        <v>42883</v>
      </c>
      <c r="J194" s="207">
        <v>197</v>
      </c>
      <c r="K194" s="207">
        <v>15.8</v>
      </c>
      <c r="L194" s="207">
        <v>5</v>
      </c>
      <c r="M194" s="207">
        <v>52.5</v>
      </c>
      <c r="N194" s="207">
        <v>86</v>
      </c>
      <c r="O194" s="207">
        <v>3</v>
      </c>
      <c r="P194" s="207">
        <v>26.5</v>
      </c>
      <c r="Q194" s="207">
        <v>37.6</v>
      </c>
      <c r="R194" s="207">
        <v>43.6</v>
      </c>
      <c r="S194" s="207">
        <v>1</v>
      </c>
      <c r="T194" s="207">
        <v>3</v>
      </c>
      <c r="U194" s="207">
        <v>8.4</v>
      </c>
      <c r="V194" s="207">
        <v>18.5</v>
      </c>
      <c r="W194" s="207">
        <v>1.5</v>
      </c>
      <c r="X194" s="207">
        <v>1.7</v>
      </c>
      <c r="Y194" s="207" t="s">
        <v>69</v>
      </c>
      <c r="Z194" s="11" t="s">
        <v>78</v>
      </c>
      <c r="AA194" s="207">
        <v>2</v>
      </c>
      <c r="AB194" s="207">
        <v>2</v>
      </c>
      <c r="AC194" s="207"/>
      <c r="AD194" s="207">
        <v>3</v>
      </c>
      <c r="AE194" s="207" t="s">
        <v>68</v>
      </c>
      <c r="AF194" s="207" t="s">
        <v>68</v>
      </c>
      <c r="AG194" s="207" t="s">
        <v>68</v>
      </c>
      <c r="AH194" s="207" t="s">
        <v>68</v>
      </c>
      <c r="AI194" s="207" t="s">
        <v>68</v>
      </c>
      <c r="AJ194" s="207" t="s">
        <v>68</v>
      </c>
      <c r="AK194" s="207" t="s">
        <v>68</v>
      </c>
      <c r="AL194" s="207" t="s">
        <v>68</v>
      </c>
      <c r="AM194" s="207" t="s">
        <v>68</v>
      </c>
      <c r="AN194" s="207">
        <v>1</v>
      </c>
      <c r="AO194" s="207" t="s">
        <v>68</v>
      </c>
      <c r="AP194" s="207">
        <v>1</v>
      </c>
      <c r="AQ194" s="207"/>
      <c r="AR194" s="207">
        <v>1</v>
      </c>
      <c r="AS194" s="207"/>
      <c r="AT194" s="207">
        <v>1</v>
      </c>
      <c r="AU194" s="207" t="s">
        <v>68</v>
      </c>
      <c r="AV194" s="207" t="s">
        <v>68</v>
      </c>
      <c r="AW194" s="207" t="s">
        <v>68</v>
      </c>
      <c r="AX194" s="207" t="s">
        <v>69</v>
      </c>
      <c r="AY194" s="188" t="s">
        <v>78</v>
      </c>
      <c r="AZ194" s="207">
        <v>5</v>
      </c>
      <c r="BA194" s="207">
        <v>1</v>
      </c>
      <c r="BB194" s="207">
        <v>5</v>
      </c>
      <c r="BC194" s="207">
        <v>3</v>
      </c>
      <c r="BD194" s="207">
        <v>2</v>
      </c>
      <c r="BE194" s="207">
        <v>5</v>
      </c>
      <c r="BF194" s="207">
        <v>1</v>
      </c>
      <c r="BG194" s="207">
        <v>43.6</v>
      </c>
      <c r="BH194" s="207">
        <v>793</v>
      </c>
      <c r="BI194" s="207">
        <v>9.96</v>
      </c>
      <c r="BJ194" s="207">
        <v>10.13</v>
      </c>
      <c r="BK194" s="207">
        <v>8.58</v>
      </c>
      <c r="BL194" s="207">
        <v>426.1</v>
      </c>
      <c r="BM194" s="207">
        <v>-1.17</v>
      </c>
      <c r="BO194" s="207">
        <v>11</v>
      </c>
      <c r="BP194" s="422"/>
    </row>
    <row r="195" spans="1:68" s="188" customFormat="1" ht="12.75">
      <c r="A195" s="468"/>
      <c r="B195" s="188" t="s">
        <v>91</v>
      </c>
      <c r="C195" s="207"/>
      <c r="D195" s="188" t="s">
        <v>73</v>
      </c>
      <c r="E195" s="462">
        <v>43046</v>
      </c>
      <c r="F195" s="462">
        <v>43056</v>
      </c>
      <c r="G195" s="462">
        <v>42838</v>
      </c>
      <c r="H195" s="462">
        <v>42840</v>
      </c>
      <c r="I195" s="462">
        <v>42883</v>
      </c>
      <c r="J195" s="207">
        <v>193</v>
      </c>
      <c r="K195" s="207">
        <v>20</v>
      </c>
      <c r="L195" s="207">
        <v>2</v>
      </c>
      <c r="M195" s="207">
        <v>105.5</v>
      </c>
      <c r="N195" s="207">
        <v>82</v>
      </c>
      <c r="O195" s="207">
        <v>2</v>
      </c>
      <c r="P195" s="207">
        <v>32.4</v>
      </c>
      <c r="Q195" s="207">
        <v>38.2</v>
      </c>
      <c r="R195" s="207">
        <v>46.5</v>
      </c>
      <c r="S195" s="207">
        <v>1</v>
      </c>
      <c r="T195" s="207">
        <v>1</v>
      </c>
      <c r="U195" s="207">
        <v>9.5</v>
      </c>
      <c r="V195" s="207">
        <v>21.1</v>
      </c>
      <c r="W195" s="207">
        <v>2.7</v>
      </c>
      <c r="X195" s="207">
        <v>1.62</v>
      </c>
      <c r="Y195" s="207"/>
      <c r="Z195" s="188" t="s">
        <v>73</v>
      </c>
      <c r="AA195" s="207">
        <v>0</v>
      </c>
      <c r="AB195" s="207">
        <v>1</v>
      </c>
      <c r="AC195" s="207">
        <v>0</v>
      </c>
      <c r="AD195" s="207">
        <v>1</v>
      </c>
      <c r="AE195" s="207">
        <v>30.3</v>
      </c>
      <c r="AF195" s="375" t="s">
        <v>72</v>
      </c>
      <c r="AG195" s="207" t="s">
        <v>68</v>
      </c>
      <c r="AH195" s="207" t="s">
        <v>68</v>
      </c>
      <c r="AI195" s="207" t="s">
        <v>68</v>
      </c>
      <c r="AJ195" s="207" t="s">
        <v>68</v>
      </c>
      <c r="AK195" s="207">
        <v>0</v>
      </c>
      <c r="AL195" s="207">
        <v>1</v>
      </c>
      <c r="AM195" s="207">
        <v>0</v>
      </c>
      <c r="AN195" s="207">
        <v>1</v>
      </c>
      <c r="AO195" s="462">
        <v>43097</v>
      </c>
      <c r="AP195" s="375" t="s">
        <v>72</v>
      </c>
      <c r="AQ195" s="207"/>
      <c r="AR195" s="207">
        <v>1</v>
      </c>
      <c r="AS195" s="207"/>
      <c r="AT195" s="207">
        <v>1</v>
      </c>
      <c r="AU195" s="207" t="s">
        <v>68</v>
      </c>
      <c r="AV195" s="207" t="s">
        <v>68</v>
      </c>
      <c r="AW195" s="207" t="s">
        <v>68</v>
      </c>
      <c r="AX195" s="207"/>
      <c r="AY195" s="188" t="s">
        <v>73</v>
      </c>
      <c r="AZ195" s="207">
        <v>5</v>
      </c>
      <c r="BA195" s="207">
        <v>1</v>
      </c>
      <c r="BB195" s="207">
        <v>5</v>
      </c>
      <c r="BC195" s="207">
        <v>3</v>
      </c>
      <c r="BD195" s="207">
        <v>1</v>
      </c>
      <c r="BE195" s="207">
        <v>5.5</v>
      </c>
      <c r="BF195" s="207">
        <v>1</v>
      </c>
      <c r="BG195" s="207">
        <v>46.5</v>
      </c>
      <c r="BH195" s="207">
        <v>801</v>
      </c>
      <c r="BI195" s="207">
        <v>12.5</v>
      </c>
      <c r="BJ195" s="207">
        <v>12.3</v>
      </c>
      <c r="BK195" s="207">
        <v>12.5</v>
      </c>
      <c r="BL195" s="207">
        <v>618.6</v>
      </c>
      <c r="BM195" s="207">
        <v>0.3</v>
      </c>
      <c r="BO195" s="207">
        <v>7</v>
      </c>
      <c r="BP195" s="422"/>
    </row>
    <row r="196" spans="1:68" s="188" customFormat="1" ht="12.75">
      <c r="A196" s="468"/>
      <c r="B196" s="188" t="s">
        <v>91</v>
      </c>
      <c r="C196" s="207"/>
      <c r="D196" s="188" t="s">
        <v>67</v>
      </c>
      <c r="E196" s="462">
        <v>43054</v>
      </c>
      <c r="F196" s="462">
        <v>43063</v>
      </c>
      <c r="G196" s="462">
        <v>42838</v>
      </c>
      <c r="H196" s="462">
        <v>42840</v>
      </c>
      <c r="I196" s="462">
        <v>42883</v>
      </c>
      <c r="J196" s="207">
        <v>179</v>
      </c>
      <c r="K196" s="207">
        <v>16.75</v>
      </c>
      <c r="L196" s="207">
        <v>5</v>
      </c>
      <c r="M196" s="207">
        <v>49.83</v>
      </c>
      <c r="N196" s="207">
        <v>78</v>
      </c>
      <c r="O196" s="207">
        <v>4</v>
      </c>
      <c r="P196" s="207">
        <v>25.55</v>
      </c>
      <c r="Q196" s="207">
        <v>41.9</v>
      </c>
      <c r="R196" s="207">
        <v>52.33</v>
      </c>
      <c r="S196" s="207">
        <v>3</v>
      </c>
      <c r="T196" s="207">
        <v>1</v>
      </c>
      <c r="U196" s="207" t="s">
        <v>68</v>
      </c>
      <c r="V196" s="207" t="s">
        <v>68</v>
      </c>
      <c r="W196" s="207" t="s">
        <v>68</v>
      </c>
      <c r="X196" s="207" t="s">
        <v>68</v>
      </c>
      <c r="Y196" s="207"/>
      <c r="Z196" s="11" t="s">
        <v>67</v>
      </c>
      <c r="AA196" s="207" t="s">
        <v>68</v>
      </c>
      <c r="AB196" s="207">
        <v>1</v>
      </c>
      <c r="AC196" s="207" t="s">
        <v>68</v>
      </c>
      <c r="AD196" s="207">
        <v>1</v>
      </c>
      <c r="AE196" s="207" t="s">
        <v>68</v>
      </c>
      <c r="AF196" s="207" t="s">
        <v>68</v>
      </c>
      <c r="AG196" s="207" t="s">
        <v>68</v>
      </c>
      <c r="AH196" s="207" t="s">
        <v>94</v>
      </c>
      <c r="AI196" s="207" t="s">
        <v>94</v>
      </c>
      <c r="AJ196" s="207" t="s">
        <v>94</v>
      </c>
      <c r="AK196" s="207" t="s">
        <v>94</v>
      </c>
      <c r="AL196" s="207" t="s">
        <v>94</v>
      </c>
      <c r="AM196" s="207" t="s">
        <v>68</v>
      </c>
      <c r="AN196" s="207">
        <v>1</v>
      </c>
      <c r="AO196" s="207" t="s">
        <v>68</v>
      </c>
      <c r="AP196" s="207" t="s">
        <v>94</v>
      </c>
      <c r="AQ196" s="207" t="s">
        <v>68</v>
      </c>
      <c r="AR196" s="207" t="s">
        <v>94</v>
      </c>
      <c r="AS196" s="207" t="s">
        <v>68</v>
      </c>
      <c r="AT196" s="207" t="s">
        <v>68</v>
      </c>
      <c r="AU196" s="11"/>
      <c r="AV196" s="11"/>
      <c r="AW196" s="11"/>
      <c r="AX196" s="207"/>
      <c r="AY196" s="188" t="s">
        <v>67</v>
      </c>
      <c r="AZ196" s="207">
        <v>5</v>
      </c>
      <c r="BA196" s="207">
        <v>1</v>
      </c>
      <c r="BB196" s="207">
        <v>5</v>
      </c>
      <c r="BC196" s="207">
        <v>1</v>
      </c>
      <c r="BD196" s="207">
        <v>1</v>
      </c>
      <c r="BE196" s="207">
        <v>0</v>
      </c>
      <c r="BF196" s="207">
        <v>3</v>
      </c>
      <c r="BG196" s="207">
        <v>52.33</v>
      </c>
      <c r="BH196" s="207" t="s">
        <v>68</v>
      </c>
      <c r="BI196" s="207">
        <v>11.015</v>
      </c>
      <c r="BJ196" s="207">
        <v>9.515</v>
      </c>
      <c r="BK196" s="207">
        <v>11.06</v>
      </c>
      <c r="BL196" s="207">
        <v>526.493</v>
      </c>
      <c r="BM196" s="207">
        <v>11.881</v>
      </c>
      <c r="BO196" s="207">
        <v>4</v>
      </c>
      <c r="BP196" s="422"/>
    </row>
    <row r="197" spans="1:68" s="188" customFormat="1" ht="12.75">
      <c r="A197" s="468"/>
      <c r="B197" s="188" t="s">
        <v>91</v>
      </c>
      <c r="C197" s="207"/>
      <c r="D197" s="463" t="s">
        <v>95</v>
      </c>
      <c r="E197" s="462">
        <v>43052</v>
      </c>
      <c r="F197" s="462">
        <v>43068</v>
      </c>
      <c r="G197" s="462">
        <v>42841</v>
      </c>
      <c r="H197" s="462">
        <v>42843</v>
      </c>
      <c r="I197" s="462">
        <v>42886</v>
      </c>
      <c r="J197" s="207">
        <v>199</v>
      </c>
      <c r="K197" s="207">
        <v>21.28</v>
      </c>
      <c r="L197" s="207">
        <v>5</v>
      </c>
      <c r="M197" s="207">
        <v>99.9</v>
      </c>
      <c r="N197" s="207">
        <v>86</v>
      </c>
      <c r="O197" s="207">
        <v>4</v>
      </c>
      <c r="P197" s="207">
        <v>33.33</v>
      </c>
      <c r="Q197" s="207">
        <v>39.6</v>
      </c>
      <c r="R197" s="207">
        <v>46.1</v>
      </c>
      <c r="S197" s="207">
        <v>3</v>
      </c>
      <c r="T197" s="207">
        <v>1</v>
      </c>
      <c r="U197" s="207">
        <v>9.03</v>
      </c>
      <c r="V197" s="207">
        <v>18.93</v>
      </c>
      <c r="W197" s="207">
        <v>2.31</v>
      </c>
      <c r="X197" s="207">
        <v>1.57</v>
      </c>
      <c r="Y197" s="207"/>
      <c r="Z197" s="11" t="s">
        <v>76</v>
      </c>
      <c r="AA197" s="207">
        <v>0.18</v>
      </c>
      <c r="AB197" s="207">
        <v>2</v>
      </c>
      <c r="AC197" s="207" t="s">
        <v>68</v>
      </c>
      <c r="AD197" s="207" t="s">
        <v>68</v>
      </c>
      <c r="AE197" s="207" t="s">
        <v>68</v>
      </c>
      <c r="AF197" s="207">
        <v>2</v>
      </c>
      <c r="AG197" s="207" t="s">
        <v>68</v>
      </c>
      <c r="AH197" s="207" t="s">
        <v>68</v>
      </c>
      <c r="AI197" s="207" t="s">
        <v>68</v>
      </c>
      <c r="AJ197" s="207" t="s">
        <v>68</v>
      </c>
      <c r="AK197" s="207" t="s">
        <v>68</v>
      </c>
      <c r="AL197" s="207" t="s">
        <v>68</v>
      </c>
      <c r="AM197" s="207" t="s">
        <v>68</v>
      </c>
      <c r="AN197" s="207" t="s">
        <v>68</v>
      </c>
      <c r="AO197" s="207" t="s">
        <v>68</v>
      </c>
      <c r="AP197" s="207" t="s">
        <v>68</v>
      </c>
      <c r="AQ197" s="207" t="s">
        <v>68</v>
      </c>
      <c r="AR197" s="207" t="s">
        <v>68</v>
      </c>
      <c r="AS197" s="207" t="s">
        <v>68</v>
      </c>
      <c r="AT197" s="207" t="s">
        <v>68</v>
      </c>
      <c r="AU197" s="207" t="s">
        <v>68</v>
      </c>
      <c r="AV197" s="207" t="s">
        <v>68</v>
      </c>
      <c r="AW197" s="207" t="s">
        <v>68</v>
      </c>
      <c r="AX197" s="207"/>
      <c r="AY197" s="188" t="s">
        <v>76</v>
      </c>
      <c r="AZ197" s="207">
        <v>5</v>
      </c>
      <c r="BA197" s="207">
        <v>1</v>
      </c>
      <c r="BB197" s="207">
        <v>5</v>
      </c>
      <c r="BC197" s="207">
        <v>1</v>
      </c>
      <c r="BD197" s="207">
        <v>1</v>
      </c>
      <c r="BE197" s="207" t="s">
        <v>68</v>
      </c>
      <c r="BF197" s="207">
        <v>3</v>
      </c>
      <c r="BG197" s="207">
        <v>46.1</v>
      </c>
      <c r="BH197" s="207" t="s">
        <v>68</v>
      </c>
      <c r="BI197" s="207">
        <v>11.95</v>
      </c>
      <c r="BJ197" s="207">
        <v>12.6</v>
      </c>
      <c r="BK197" s="207">
        <v>11.7</v>
      </c>
      <c r="BL197" s="207">
        <v>604.17</v>
      </c>
      <c r="BM197" s="207">
        <v>10.35</v>
      </c>
      <c r="BO197" s="207">
        <v>1</v>
      </c>
      <c r="BP197" s="422"/>
    </row>
    <row r="198" spans="1:68" s="188" customFormat="1" ht="12.75">
      <c r="A198" s="468"/>
      <c r="B198" s="188" t="s">
        <v>91</v>
      </c>
      <c r="C198" s="207"/>
      <c r="D198" s="188" t="s">
        <v>70</v>
      </c>
      <c r="E198" s="462">
        <v>43051</v>
      </c>
      <c r="F198" s="462">
        <v>43058</v>
      </c>
      <c r="G198" s="462">
        <v>42839</v>
      </c>
      <c r="H198" s="462">
        <v>42841</v>
      </c>
      <c r="I198" s="462">
        <v>42883</v>
      </c>
      <c r="J198" s="207">
        <v>197</v>
      </c>
      <c r="K198" s="207">
        <v>15.18</v>
      </c>
      <c r="L198" s="207">
        <v>5</v>
      </c>
      <c r="M198" s="207">
        <v>64.57</v>
      </c>
      <c r="N198" s="207">
        <v>86</v>
      </c>
      <c r="O198" s="207">
        <v>3</v>
      </c>
      <c r="P198" s="207">
        <v>27.91</v>
      </c>
      <c r="Q198" s="207">
        <v>43.22</v>
      </c>
      <c r="R198" s="207">
        <v>45.9</v>
      </c>
      <c r="S198" s="207">
        <v>1</v>
      </c>
      <c r="T198" s="207">
        <v>1</v>
      </c>
      <c r="U198" s="207">
        <v>10.6</v>
      </c>
      <c r="V198" s="207">
        <v>18.7</v>
      </c>
      <c r="W198" s="207">
        <v>1.7</v>
      </c>
      <c r="X198" s="207">
        <v>1.84</v>
      </c>
      <c r="Y198" s="207"/>
      <c r="Z198" s="11" t="s">
        <v>70</v>
      </c>
      <c r="AA198" s="207" t="s">
        <v>68</v>
      </c>
      <c r="AB198" s="207">
        <v>1</v>
      </c>
      <c r="AC198" s="207" t="s">
        <v>68</v>
      </c>
      <c r="AD198" s="207">
        <v>1</v>
      </c>
      <c r="AE198" s="207" t="s">
        <v>68</v>
      </c>
      <c r="AF198" s="207">
        <v>2</v>
      </c>
      <c r="AG198" s="207" t="s">
        <v>68</v>
      </c>
      <c r="AH198" s="207" t="s">
        <v>68</v>
      </c>
      <c r="AI198" s="207" t="s">
        <v>68</v>
      </c>
      <c r="AJ198" s="207" t="s">
        <v>68</v>
      </c>
      <c r="AK198" s="207" t="s">
        <v>68</v>
      </c>
      <c r="AL198" s="207" t="s">
        <v>68</v>
      </c>
      <c r="AM198" s="207" t="s">
        <v>68</v>
      </c>
      <c r="AN198" s="207" t="s">
        <v>68</v>
      </c>
      <c r="AO198" s="207" t="s">
        <v>68</v>
      </c>
      <c r="AP198" s="207" t="s">
        <v>68</v>
      </c>
      <c r="AQ198" s="207" t="s">
        <v>68</v>
      </c>
      <c r="AR198" s="207" t="s">
        <v>68</v>
      </c>
      <c r="AS198" s="207" t="s">
        <v>68</v>
      </c>
      <c r="AT198" s="207" t="s">
        <v>68</v>
      </c>
      <c r="AU198" s="11" t="s">
        <v>68</v>
      </c>
      <c r="AV198" s="11" t="s">
        <v>68</v>
      </c>
      <c r="AW198" s="11" t="s">
        <v>68</v>
      </c>
      <c r="AX198" s="207"/>
      <c r="AY198" s="188" t="s">
        <v>70</v>
      </c>
      <c r="AZ198" s="207">
        <v>5</v>
      </c>
      <c r="BA198" s="207">
        <v>1</v>
      </c>
      <c r="BB198" s="207">
        <v>5</v>
      </c>
      <c r="BC198" s="207">
        <v>1</v>
      </c>
      <c r="BD198" s="207">
        <v>2</v>
      </c>
      <c r="BE198" s="207" t="s">
        <v>68</v>
      </c>
      <c r="BF198" s="207">
        <v>3</v>
      </c>
      <c r="BG198" s="207">
        <v>45.9</v>
      </c>
      <c r="BH198" s="207">
        <v>755</v>
      </c>
      <c r="BI198" s="207">
        <v>10.2</v>
      </c>
      <c r="BJ198" s="207">
        <v>11.3</v>
      </c>
      <c r="BK198" s="207">
        <v>10.2</v>
      </c>
      <c r="BL198" s="207">
        <v>528.33</v>
      </c>
      <c r="BM198" s="207">
        <v>10.83</v>
      </c>
      <c r="BO198" s="207">
        <v>2</v>
      </c>
      <c r="BP198" s="422"/>
    </row>
    <row r="199" spans="1:68" s="188" customFormat="1" ht="12.75">
      <c r="A199" s="468"/>
      <c r="B199" s="188" t="s">
        <v>91</v>
      </c>
      <c r="C199" s="207"/>
      <c r="D199" s="188" t="s">
        <v>85</v>
      </c>
      <c r="E199" s="462">
        <v>43049</v>
      </c>
      <c r="F199" s="462">
        <v>43056</v>
      </c>
      <c r="G199" s="462">
        <v>42829</v>
      </c>
      <c r="H199" s="462">
        <v>42831</v>
      </c>
      <c r="I199" s="462">
        <v>42881</v>
      </c>
      <c r="J199" s="207">
        <v>191</v>
      </c>
      <c r="K199" s="207">
        <v>15.6</v>
      </c>
      <c r="L199" s="207">
        <v>5</v>
      </c>
      <c r="M199" s="207">
        <v>63.5</v>
      </c>
      <c r="N199" s="207">
        <v>88.5</v>
      </c>
      <c r="O199" s="207">
        <v>2</v>
      </c>
      <c r="P199" s="207">
        <v>29.2</v>
      </c>
      <c r="Q199" s="207">
        <v>34.4</v>
      </c>
      <c r="R199" s="207">
        <v>47.5</v>
      </c>
      <c r="S199" s="207">
        <v>1</v>
      </c>
      <c r="T199" s="375" t="s">
        <v>88</v>
      </c>
      <c r="U199" s="207">
        <v>8.68</v>
      </c>
      <c r="V199" s="207">
        <v>17.85</v>
      </c>
      <c r="W199" s="207">
        <v>3.31</v>
      </c>
      <c r="X199" s="207">
        <v>1.87</v>
      </c>
      <c r="Y199" s="207"/>
      <c r="Z199" s="11" t="s">
        <v>85</v>
      </c>
      <c r="AA199" s="207">
        <v>0</v>
      </c>
      <c r="AB199" s="207">
        <v>1</v>
      </c>
      <c r="AC199" s="207" t="s">
        <v>68</v>
      </c>
      <c r="AD199" s="207" t="s">
        <v>68</v>
      </c>
      <c r="AE199" s="207" t="s">
        <v>68</v>
      </c>
      <c r="AF199" s="207" t="s">
        <v>68</v>
      </c>
      <c r="AG199" s="207" t="s">
        <v>68</v>
      </c>
      <c r="AH199" s="207" t="s">
        <v>68</v>
      </c>
      <c r="AI199" s="207" t="s">
        <v>68</v>
      </c>
      <c r="AJ199" s="207" t="s">
        <v>68</v>
      </c>
      <c r="AK199" s="207" t="s">
        <v>68</v>
      </c>
      <c r="AL199" s="207" t="s">
        <v>68</v>
      </c>
      <c r="AM199" s="207">
        <v>0</v>
      </c>
      <c r="AN199" s="207">
        <v>1</v>
      </c>
      <c r="AO199" s="207" t="s">
        <v>68</v>
      </c>
      <c r="AP199" s="207" t="s">
        <v>68</v>
      </c>
      <c r="AQ199" s="207" t="s">
        <v>68</v>
      </c>
      <c r="AR199" s="207" t="s">
        <v>68</v>
      </c>
      <c r="AS199" s="207" t="s">
        <v>68</v>
      </c>
      <c r="AT199" s="207" t="s">
        <v>68</v>
      </c>
      <c r="AU199" s="207" t="s">
        <v>68</v>
      </c>
      <c r="AV199" s="207" t="s">
        <v>68</v>
      </c>
      <c r="AW199" s="207" t="s">
        <v>68</v>
      </c>
      <c r="AX199" s="207"/>
      <c r="AY199" s="188" t="s">
        <v>85</v>
      </c>
      <c r="AZ199" s="207" t="s">
        <v>96</v>
      </c>
      <c r="BA199" s="207">
        <v>1</v>
      </c>
      <c r="BB199" s="207">
        <v>1</v>
      </c>
      <c r="BC199" s="207">
        <v>1</v>
      </c>
      <c r="BD199" s="375" t="s">
        <v>74</v>
      </c>
      <c r="BE199" s="207">
        <v>4</v>
      </c>
      <c r="BF199" s="207">
        <v>1</v>
      </c>
      <c r="BG199" s="207">
        <v>47.5</v>
      </c>
      <c r="BH199" s="207">
        <v>855.2</v>
      </c>
      <c r="BI199" s="207">
        <v>9.56</v>
      </c>
      <c r="BJ199" s="207">
        <v>9.21</v>
      </c>
      <c r="BK199" s="207">
        <v>9.16</v>
      </c>
      <c r="BL199" s="207">
        <v>465.5</v>
      </c>
      <c r="BM199" s="207">
        <v>1.06</v>
      </c>
      <c r="BO199" s="207">
        <v>5</v>
      </c>
      <c r="BP199" s="422"/>
    </row>
    <row r="200" spans="1:68" s="188" customFormat="1" ht="12.75">
      <c r="A200" s="468"/>
      <c r="B200" s="188" t="s">
        <v>91</v>
      </c>
      <c r="C200" s="207"/>
      <c r="D200" s="188" t="s">
        <v>71</v>
      </c>
      <c r="E200" s="462">
        <v>43056</v>
      </c>
      <c r="F200" s="462">
        <v>43071</v>
      </c>
      <c r="G200" s="462">
        <v>42844</v>
      </c>
      <c r="H200" s="462">
        <v>42846</v>
      </c>
      <c r="I200" s="462">
        <v>42887</v>
      </c>
      <c r="J200" s="207">
        <v>203</v>
      </c>
      <c r="K200" s="207">
        <v>17.97</v>
      </c>
      <c r="L200" s="207">
        <v>5</v>
      </c>
      <c r="M200" s="207">
        <v>69.06</v>
      </c>
      <c r="N200" s="207">
        <v>80.6</v>
      </c>
      <c r="O200" s="207">
        <v>2</v>
      </c>
      <c r="P200" s="207">
        <v>32.94</v>
      </c>
      <c r="Q200" s="207">
        <v>34.83</v>
      </c>
      <c r="R200" s="207">
        <v>41.45</v>
      </c>
      <c r="S200" s="207">
        <v>2</v>
      </c>
      <c r="T200" s="207">
        <v>1</v>
      </c>
      <c r="U200" s="207">
        <v>7.2</v>
      </c>
      <c r="V200" s="207">
        <v>36.16</v>
      </c>
      <c r="W200" s="207">
        <v>1.33</v>
      </c>
      <c r="X200" s="207" t="s">
        <v>68</v>
      </c>
      <c r="Y200" s="207"/>
      <c r="Z200" s="11" t="s">
        <v>71</v>
      </c>
      <c r="AA200" s="207">
        <v>0</v>
      </c>
      <c r="AB200" s="207">
        <v>1</v>
      </c>
      <c r="AC200" s="207">
        <v>10</v>
      </c>
      <c r="AD200" s="375" t="s">
        <v>72</v>
      </c>
      <c r="AE200" s="207">
        <v>0.003</v>
      </c>
      <c r="AF200" s="375" t="s">
        <v>72</v>
      </c>
      <c r="AG200" s="207">
        <v>0</v>
      </c>
      <c r="AH200" s="207">
        <v>1</v>
      </c>
      <c r="AI200" s="207">
        <v>0</v>
      </c>
      <c r="AJ200" s="207">
        <v>1</v>
      </c>
      <c r="AK200" s="207">
        <v>1.8</v>
      </c>
      <c r="AL200" s="207">
        <v>1</v>
      </c>
      <c r="AM200" s="207" t="s">
        <v>68</v>
      </c>
      <c r="AN200" s="207">
        <v>1</v>
      </c>
      <c r="AO200" s="462">
        <v>42767</v>
      </c>
      <c r="AP200" s="207">
        <v>2</v>
      </c>
      <c r="AQ200" s="462">
        <v>42823</v>
      </c>
      <c r="AR200" s="207">
        <v>1</v>
      </c>
      <c r="AS200" s="207" t="s">
        <v>68</v>
      </c>
      <c r="AT200" s="207" t="s">
        <v>68</v>
      </c>
      <c r="AU200" s="207"/>
      <c r="AV200" s="207"/>
      <c r="AW200" s="218"/>
      <c r="AX200" s="207"/>
      <c r="AY200" s="188" t="s">
        <v>71</v>
      </c>
      <c r="AZ200" s="207">
        <v>5</v>
      </c>
      <c r="BA200" s="207">
        <v>1</v>
      </c>
      <c r="BB200" s="207">
        <v>5</v>
      </c>
      <c r="BC200" s="207">
        <v>1</v>
      </c>
      <c r="BD200" s="207">
        <v>2</v>
      </c>
      <c r="BE200" s="207">
        <v>0</v>
      </c>
      <c r="BF200" s="207">
        <v>1</v>
      </c>
      <c r="BG200" s="207">
        <v>41.45</v>
      </c>
      <c r="BH200" s="207" t="s">
        <v>68</v>
      </c>
      <c r="BI200" s="207">
        <v>8.92</v>
      </c>
      <c r="BJ200" s="207">
        <v>8.6</v>
      </c>
      <c r="BK200" s="207">
        <v>8.68</v>
      </c>
      <c r="BL200" s="207">
        <v>436.67</v>
      </c>
      <c r="BM200" s="207">
        <v>4.84</v>
      </c>
      <c r="BO200" s="207">
        <v>6</v>
      </c>
      <c r="BP200" s="422"/>
    </row>
    <row r="201" spans="1:68" s="188" customFormat="1" ht="12.75">
      <c r="A201" s="468"/>
      <c r="B201" s="188" t="s">
        <v>91</v>
      </c>
      <c r="C201" s="207"/>
      <c r="D201" s="188" t="s">
        <v>81</v>
      </c>
      <c r="E201" s="462">
        <v>43054</v>
      </c>
      <c r="F201" s="462">
        <v>43067</v>
      </c>
      <c r="G201" s="462">
        <v>42836</v>
      </c>
      <c r="H201" s="462">
        <v>42841</v>
      </c>
      <c r="I201" s="462">
        <v>42882</v>
      </c>
      <c r="J201" s="207">
        <v>193</v>
      </c>
      <c r="K201" s="207">
        <v>14.68</v>
      </c>
      <c r="L201" s="207">
        <v>5</v>
      </c>
      <c r="M201" s="207">
        <v>62.69</v>
      </c>
      <c r="N201" s="207">
        <v>85</v>
      </c>
      <c r="O201" s="207">
        <v>3</v>
      </c>
      <c r="P201" s="207">
        <v>28.68</v>
      </c>
      <c r="Q201" s="207">
        <v>31.4</v>
      </c>
      <c r="R201" s="207">
        <v>47.9</v>
      </c>
      <c r="S201" s="207">
        <v>1</v>
      </c>
      <c r="T201" s="207">
        <v>1</v>
      </c>
      <c r="U201" s="207">
        <v>9.7</v>
      </c>
      <c r="V201" s="207">
        <v>19.5</v>
      </c>
      <c r="W201" s="207">
        <v>2</v>
      </c>
      <c r="X201" s="207">
        <v>1.95</v>
      </c>
      <c r="Y201" s="207"/>
      <c r="Z201" s="11" t="s">
        <v>81</v>
      </c>
      <c r="AA201" s="207">
        <v>1</v>
      </c>
      <c r="AB201" s="207">
        <v>2</v>
      </c>
      <c r="AC201" s="207">
        <v>0</v>
      </c>
      <c r="AD201" s="207">
        <v>1</v>
      </c>
      <c r="AE201" s="207" t="s">
        <v>68</v>
      </c>
      <c r="AF201" s="207" t="s">
        <v>68</v>
      </c>
      <c r="AG201" s="207">
        <v>0</v>
      </c>
      <c r="AH201" s="207">
        <v>1</v>
      </c>
      <c r="AI201" s="207" t="s">
        <v>68</v>
      </c>
      <c r="AJ201" s="207" t="s">
        <v>68</v>
      </c>
      <c r="AK201" s="207">
        <v>10</v>
      </c>
      <c r="AL201" s="207">
        <v>2</v>
      </c>
      <c r="AM201" s="207">
        <v>0</v>
      </c>
      <c r="AN201" s="207">
        <v>1</v>
      </c>
      <c r="AO201" s="207" t="s">
        <v>68</v>
      </c>
      <c r="AP201" s="207" t="s">
        <v>68</v>
      </c>
      <c r="AQ201" s="207" t="s">
        <v>68</v>
      </c>
      <c r="AR201" s="207" t="s">
        <v>68</v>
      </c>
      <c r="AS201" s="207" t="s">
        <v>68</v>
      </c>
      <c r="AT201" s="207" t="s">
        <v>68</v>
      </c>
      <c r="AU201" s="207" t="s">
        <v>68</v>
      </c>
      <c r="AV201" s="207" t="s">
        <v>68</v>
      </c>
      <c r="AW201" s="207" t="s">
        <v>68</v>
      </c>
      <c r="AX201" s="207"/>
      <c r="AY201" s="188" t="s">
        <v>81</v>
      </c>
      <c r="AZ201" s="207">
        <v>5</v>
      </c>
      <c r="BA201" s="207">
        <v>1</v>
      </c>
      <c r="BB201" s="207">
        <v>5</v>
      </c>
      <c r="BC201" s="207">
        <v>1</v>
      </c>
      <c r="BD201" s="207">
        <v>1</v>
      </c>
      <c r="BE201" s="207">
        <v>0</v>
      </c>
      <c r="BF201" s="207">
        <v>1</v>
      </c>
      <c r="BG201" s="207">
        <v>47.9</v>
      </c>
      <c r="BH201" s="207" t="s">
        <v>68</v>
      </c>
      <c r="BI201" s="207">
        <v>8.41</v>
      </c>
      <c r="BJ201" s="207">
        <v>8.43</v>
      </c>
      <c r="BK201" s="207">
        <v>8.35</v>
      </c>
      <c r="BL201" s="207">
        <v>419.84</v>
      </c>
      <c r="BM201" s="207">
        <v>11.81</v>
      </c>
      <c r="BO201" s="207">
        <v>2</v>
      </c>
      <c r="BP201" s="422"/>
    </row>
    <row r="202" spans="1:68" s="188" customFormat="1" ht="12.75">
      <c r="A202" s="468"/>
      <c r="B202" s="188" t="s">
        <v>91</v>
      </c>
      <c r="C202" s="207"/>
      <c r="D202" s="463" t="s">
        <v>97</v>
      </c>
      <c r="E202" s="462">
        <v>43070</v>
      </c>
      <c r="F202" s="462">
        <v>43089</v>
      </c>
      <c r="G202" s="462">
        <v>42842</v>
      </c>
      <c r="H202" s="462">
        <v>42844</v>
      </c>
      <c r="I202" s="462">
        <v>42882</v>
      </c>
      <c r="J202" s="207">
        <v>178</v>
      </c>
      <c r="K202" s="207">
        <v>20.2</v>
      </c>
      <c r="L202" s="207">
        <v>3</v>
      </c>
      <c r="M202" s="207">
        <v>62.7</v>
      </c>
      <c r="N202" s="207">
        <v>79.5</v>
      </c>
      <c r="O202" s="207">
        <v>2</v>
      </c>
      <c r="P202" s="207">
        <v>29.8</v>
      </c>
      <c r="Q202" s="207">
        <v>43.4</v>
      </c>
      <c r="R202" s="207">
        <v>43.3</v>
      </c>
      <c r="S202" s="207">
        <v>1</v>
      </c>
      <c r="T202" s="207">
        <v>1</v>
      </c>
      <c r="U202" s="207">
        <v>8.7</v>
      </c>
      <c r="V202" s="207">
        <v>18.7</v>
      </c>
      <c r="W202" s="207">
        <v>1</v>
      </c>
      <c r="X202" s="207">
        <v>1.48</v>
      </c>
      <c r="Y202" s="207"/>
      <c r="Z202" s="463" t="s">
        <v>97</v>
      </c>
      <c r="AA202" s="207">
        <v>1</v>
      </c>
      <c r="AB202" s="207">
        <v>2</v>
      </c>
      <c r="AC202" s="207">
        <v>0</v>
      </c>
      <c r="AD202" s="207">
        <v>1</v>
      </c>
      <c r="AE202" s="207" t="s">
        <v>68</v>
      </c>
      <c r="AF202" s="207" t="s">
        <v>68</v>
      </c>
      <c r="AG202" s="207" t="s">
        <v>68</v>
      </c>
      <c r="AH202" s="207" t="s">
        <v>68</v>
      </c>
      <c r="AI202" s="207" t="s">
        <v>68</v>
      </c>
      <c r="AJ202" s="207" t="s">
        <v>68</v>
      </c>
      <c r="AK202" s="207">
        <v>85</v>
      </c>
      <c r="AL202" s="207">
        <v>3</v>
      </c>
      <c r="AM202" s="207">
        <v>0</v>
      </c>
      <c r="AN202" s="207">
        <v>1</v>
      </c>
      <c r="AO202" s="462">
        <v>42745</v>
      </c>
      <c r="AP202" s="207">
        <v>0</v>
      </c>
      <c r="AQ202" s="462">
        <v>42781</v>
      </c>
      <c r="AR202" s="207">
        <v>1</v>
      </c>
      <c r="AS202" s="207" t="s">
        <v>68</v>
      </c>
      <c r="AT202" s="207" t="s">
        <v>68</v>
      </c>
      <c r="AU202" s="207" t="s">
        <v>68</v>
      </c>
      <c r="AV202" s="207" t="s">
        <v>68</v>
      </c>
      <c r="AW202" s="207" t="s">
        <v>68</v>
      </c>
      <c r="AX202" s="207"/>
      <c r="AY202" s="463" t="s">
        <v>97</v>
      </c>
      <c r="AZ202" s="207">
        <v>5</v>
      </c>
      <c r="BA202" s="207">
        <v>1</v>
      </c>
      <c r="BB202" s="207">
        <v>5</v>
      </c>
      <c r="BC202" s="207" t="s">
        <v>68</v>
      </c>
      <c r="BD202" s="207">
        <v>2</v>
      </c>
      <c r="BE202" s="207" t="s">
        <v>68</v>
      </c>
      <c r="BF202" s="207">
        <v>1</v>
      </c>
      <c r="BG202" s="207">
        <v>43.3</v>
      </c>
      <c r="BH202" s="207" t="s">
        <v>68</v>
      </c>
      <c r="BI202" s="207">
        <v>9.7</v>
      </c>
      <c r="BJ202" s="207">
        <v>9.35</v>
      </c>
      <c r="BK202" s="207">
        <v>9.2</v>
      </c>
      <c r="BL202" s="207">
        <v>470.83</v>
      </c>
      <c r="BM202" s="207">
        <v>5.57</v>
      </c>
      <c r="BO202" s="207">
        <v>4</v>
      </c>
      <c r="BP202" s="422"/>
    </row>
    <row r="203" spans="1:68" s="188" customFormat="1" ht="12.75">
      <c r="A203" s="468"/>
      <c r="B203" s="188" t="s">
        <v>91</v>
      </c>
      <c r="C203" s="207"/>
      <c r="D203" s="188" t="s">
        <v>84</v>
      </c>
      <c r="E203" s="462">
        <v>43051</v>
      </c>
      <c r="F203" s="462">
        <v>43058</v>
      </c>
      <c r="G203" s="462">
        <v>42831</v>
      </c>
      <c r="H203" s="462">
        <v>42833</v>
      </c>
      <c r="I203" s="462">
        <v>42884</v>
      </c>
      <c r="J203" s="207">
        <v>198</v>
      </c>
      <c r="K203" s="207">
        <v>16.52</v>
      </c>
      <c r="L203" s="207">
        <v>3</v>
      </c>
      <c r="M203" s="207">
        <v>60.7</v>
      </c>
      <c r="N203" s="207">
        <v>90.2</v>
      </c>
      <c r="O203" s="207">
        <v>5</v>
      </c>
      <c r="P203" s="207">
        <v>35.3</v>
      </c>
      <c r="Q203" s="207">
        <v>30.9</v>
      </c>
      <c r="R203" s="207">
        <v>53.6</v>
      </c>
      <c r="S203" s="207">
        <v>1</v>
      </c>
      <c r="T203" s="207">
        <v>1</v>
      </c>
      <c r="U203" s="207">
        <v>8.16</v>
      </c>
      <c r="V203" s="207">
        <v>17.1</v>
      </c>
      <c r="W203" s="207">
        <v>3.3</v>
      </c>
      <c r="X203" s="207">
        <v>2.1</v>
      </c>
      <c r="Y203" s="207"/>
      <c r="Z203" s="188" t="s">
        <v>84</v>
      </c>
      <c r="AA203" s="207">
        <v>0</v>
      </c>
      <c r="AB203" s="207">
        <v>0</v>
      </c>
      <c r="AC203" s="207">
        <v>0</v>
      </c>
      <c r="AD203" s="207">
        <v>1</v>
      </c>
      <c r="AE203" s="207">
        <v>0</v>
      </c>
      <c r="AF203" s="207">
        <v>0</v>
      </c>
      <c r="AG203" s="207">
        <v>0</v>
      </c>
      <c r="AH203" s="207">
        <v>0</v>
      </c>
      <c r="AI203" s="207" t="s">
        <v>68</v>
      </c>
      <c r="AJ203" s="207" t="s">
        <v>68</v>
      </c>
      <c r="AK203" s="207">
        <v>0</v>
      </c>
      <c r="AL203" s="207">
        <v>0</v>
      </c>
      <c r="AM203" s="207">
        <v>5</v>
      </c>
      <c r="AN203" s="207">
        <v>2</v>
      </c>
      <c r="AO203" s="462">
        <v>42755</v>
      </c>
      <c r="AP203" s="207">
        <v>2</v>
      </c>
      <c r="AQ203" s="462">
        <v>42794</v>
      </c>
      <c r="AR203" s="207">
        <v>3</v>
      </c>
      <c r="AS203" s="462">
        <v>42827</v>
      </c>
      <c r="AT203" s="207">
        <v>1</v>
      </c>
      <c r="AU203" s="207" t="s">
        <v>68</v>
      </c>
      <c r="AV203" s="207" t="s">
        <v>68</v>
      </c>
      <c r="AW203" s="207" t="s">
        <v>68</v>
      </c>
      <c r="AX203" s="207"/>
      <c r="AY203" s="188" t="s">
        <v>84</v>
      </c>
      <c r="AZ203" s="207">
        <v>5</v>
      </c>
      <c r="BA203" s="207">
        <v>1</v>
      </c>
      <c r="BB203" s="207">
        <v>5</v>
      </c>
      <c r="BC203" s="207">
        <v>3</v>
      </c>
      <c r="BD203" s="207">
        <v>2</v>
      </c>
      <c r="BE203" s="207">
        <v>0.6</v>
      </c>
      <c r="BF203" s="207">
        <v>5</v>
      </c>
      <c r="BG203" s="207">
        <v>53.6</v>
      </c>
      <c r="BH203" s="218" t="s">
        <v>68</v>
      </c>
      <c r="BI203" s="207">
        <v>11.8</v>
      </c>
      <c r="BJ203" s="207">
        <v>11.7</v>
      </c>
      <c r="BK203" s="207">
        <v>12.7</v>
      </c>
      <c r="BL203" s="207">
        <v>603.33</v>
      </c>
      <c r="BM203" s="207">
        <v>1.1</v>
      </c>
      <c r="BO203" s="207">
        <v>6</v>
      </c>
      <c r="BP203" s="422"/>
    </row>
    <row r="204" spans="1:68" s="188" customFormat="1" ht="15" customHeight="1">
      <c r="A204" s="468"/>
      <c r="B204" s="188" t="s">
        <v>91</v>
      </c>
      <c r="C204" s="207"/>
      <c r="D204" s="188" t="s">
        <v>98</v>
      </c>
      <c r="E204" s="462">
        <v>43055</v>
      </c>
      <c r="F204" s="462">
        <v>43070</v>
      </c>
      <c r="G204" s="462">
        <v>42842</v>
      </c>
      <c r="H204" s="462">
        <v>42845</v>
      </c>
      <c r="I204" s="462">
        <v>42887</v>
      </c>
      <c r="J204" s="207">
        <v>198</v>
      </c>
      <c r="K204" s="207">
        <v>20.5</v>
      </c>
      <c r="L204" s="207">
        <v>5</v>
      </c>
      <c r="M204" s="207">
        <v>87.1</v>
      </c>
      <c r="N204" s="207">
        <v>74.6</v>
      </c>
      <c r="O204" s="207">
        <v>3</v>
      </c>
      <c r="P204" s="207">
        <v>32.83</v>
      </c>
      <c r="Q204" s="207">
        <v>33.4</v>
      </c>
      <c r="R204" s="207">
        <v>47.8</v>
      </c>
      <c r="S204" s="207">
        <v>1</v>
      </c>
      <c r="T204" s="207">
        <v>1</v>
      </c>
      <c r="U204" s="207">
        <v>7.1</v>
      </c>
      <c r="V204" s="392">
        <v>16.7</v>
      </c>
      <c r="W204" s="392">
        <v>2.1</v>
      </c>
      <c r="X204" s="188" t="s">
        <v>68</v>
      </c>
      <c r="Y204" s="207"/>
      <c r="Z204" s="218" t="s">
        <v>98</v>
      </c>
      <c r="AA204" s="207">
        <v>0</v>
      </c>
      <c r="AB204" s="207">
        <v>1</v>
      </c>
      <c r="AC204" s="218"/>
      <c r="AD204" s="207">
        <v>1</v>
      </c>
      <c r="AE204" s="207">
        <v>0.08</v>
      </c>
      <c r="AF204" s="207">
        <v>3</v>
      </c>
      <c r="AG204" s="207" t="s">
        <v>68</v>
      </c>
      <c r="AH204" s="207" t="s">
        <v>68</v>
      </c>
      <c r="AI204" s="207" t="s">
        <v>68</v>
      </c>
      <c r="AJ204" s="207" t="s">
        <v>68</v>
      </c>
      <c r="AK204" s="207">
        <v>0</v>
      </c>
      <c r="AL204" s="207">
        <v>0</v>
      </c>
      <c r="AM204" s="207" t="s">
        <v>68</v>
      </c>
      <c r="AN204" s="207" t="s">
        <v>68</v>
      </c>
      <c r="AO204" s="462">
        <v>42759</v>
      </c>
      <c r="AP204" s="536" t="s">
        <v>155</v>
      </c>
      <c r="AQ204" s="462">
        <v>42815</v>
      </c>
      <c r="AR204" s="207" t="s">
        <v>156</v>
      </c>
      <c r="AS204" s="207" t="s">
        <v>100</v>
      </c>
      <c r="AT204" s="207" t="s">
        <v>100</v>
      </c>
      <c r="AU204" s="218"/>
      <c r="AV204" s="218"/>
      <c r="AW204" s="207">
        <v>1</v>
      </c>
      <c r="AX204" s="207"/>
      <c r="AY204" s="188" t="s">
        <v>98</v>
      </c>
      <c r="AZ204" s="207">
        <v>1</v>
      </c>
      <c r="BA204" s="207">
        <v>5</v>
      </c>
      <c r="BB204" s="207">
        <v>5</v>
      </c>
      <c r="BC204" s="207">
        <v>1</v>
      </c>
      <c r="BD204" s="207">
        <v>2</v>
      </c>
      <c r="BE204" s="207">
        <v>0</v>
      </c>
      <c r="BF204" s="207">
        <v>5</v>
      </c>
      <c r="BG204" s="207">
        <v>47.8</v>
      </c>
      <c r="BH204" s="207">
        <v>831</v>
      </c>
      <c r="BI204" s="207">
        <v>10.6</v>
      </c>
      <c r="BJ204" s="207">
        <v>10.3</v>
      </c>
      <c r="BK204" s="207">
        <v>10.4</v>
      </c>
      <c r="BL204" s="207">
        <v>521.6</v>
      </c>
      <c r="BM204" s="207">
        <v>3.5</v>
      </c>
      <c r="BO204" s="207">
        <v>2</v>
      </c>
      <c r="BP204" s="422"/>
    </row>
    <row r="205" spans="1:68" s="188" customFormat="1" ht="12.75">
      <c r="A205" s="468"/>
      <c r="B205" s="188" t="s">
        <v>91</v>
      </c>
      <c r="C205" s="207"/>
      <c r="D205" s="217" t="s">
        <v>89</v>
      </c>
      <c r="E205" s="461" t="s">
        <v>68</v>
      </c>
      <c r="F205" s="461" t="s">
        <v>68</v>
      </c>
      <c r="G205" s="461" t="s">
        <v>68</v>
      </c>
      <c r="H205" s="461" t="s">
        <v>68</v>
      </c>
      <c r="I205" s="461" t="s">
        <v>68</v>
      </c>
      <c r="J205" s="475">
        <f aca="true" t="shared" si="31" ref="J205:N205">AVERAGE(J194:J204)</f>
        <v>193.27272727272728</v>
      </c>
      <c r="K205" s="475">
        <f t="shared" si="31"/>
        <v>17.68</v>
      </c>
      <c r="L205" s="475">
        <v>5</v>
      </c>
      <c r="M205" s="475">
        <f t="shared" si="31"/>
        <v>70.73181818181818</v>
      </c>
      <c r="N205" s="475">
        <f t="shared" si="31"/>
        <v>83.30909090909091</v>
      </c>
      <c r="O205" s="476">
        <v>3</v>
      </c>
      <c r="P205" s="475">
        <f aca="true" t="shared" si="32" ref="P205:X205">AVERAGE(P194:P204)</f>
        <v>30.403636363636362</v>
      </c>
      <c r="Q205" s="475">
        <f t="shared" si="32"/>
        <v>37.16818181818181</v>
      </c>
      <c r="R205" s="475">
        <f t="shared" si="32"/>
        <v>46.907272727272726</v>
      </c>
      <c r="S205" s="476">
        <f t="shared" si="32"/>
        <v>1.4545454545454546</v>
      </c>
      <c r="T205" s="476">
        <f t="shared" si="32"/>
        <v>1.2</v>
      </c>
      <c r="U205" s="475">
        <f t="shared" si="32"/>
        <v>8.706999999999999</v>
      </c>
      <c r="V205" s="475">
        <f t="shared" si="32"/>
        <v>20.323999999999998</v>
      </c>
      <c r="W205" s="475">
        <f t="shared" si="32"/>
        <v>2.125</v>
      </c>
      <c r="X205" s="475">
        <f t="shared" si="32"/>
        <v>1.76625</v>
      </c>
      <c r="Y205" s="207"/>
      <c r="Z205" s="217" t="s">
        <v>89</v>
      </c>
      <c r="AA205" s="207"/>
      <c r="AB205" s="207"/>
      <c r="AC205" s="218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462"/>
      <c r="AP205" s="536"/>
      <c r="AQ205" s="462"/>
      <c r="AR205" s="207"/>
      <c r="AS205" s="207"/>
      <c r="AT205" s="207"/>
      <c r="AU205" s="218"/>
      <c r="AV205" s="218"/>
      <c r="AW205" s="207"/>
      <c r="AX205" s="207"/>
      <c r="AY205" s="217" t="s">
        <v>89</v>
      </c>
      <c r="AZ205" s="501">
        <v>5</v>
      </c>
      <c r="BA205" s="501">
        <v>1.3333333333333333</v>
      </c>
      <c r="BB205" s="501">
        <v>4.666666666666667</v>
      </c>
      <c r="BC205" s="501">
        <v>2.8</v>
      </c>
      <c r="BD205" s="501">
        <v>1.6363636363636365</v>
      </c>
      <c r="BE205" s="334">
        <v>1.2555555555555555</v>
      </c>
      <c r="BF205" s="8">
        <v>1</v>
      </c>
      <c r="BG205" s="475">
        <f aca="true" t="shared" si="33" ref="BG205:BL205">AVERAGE(BG194:BG204)</f>
        <v>46.907272727272726</v>
      </c>
      <c r="BH205" s="475">
        <f t="shared" si="33"/>
        <v>807.04</v>
      </c>
      <c r="BI205" s="475">
        <f t="shared" si="33"/>
        <v>10.419545454545455</v>
      </c>
      <c r="BJ205" s="475">
        <f t="shared" si="33"/>
        <v>10.312272727272727</v>
      </c>
      <c r="BK205" s="475">
        <f t="shared" si="33"/>
        <v>10.23</v>
      </c>
      <c r="BL205" s="475">
        <f t="shared" si="33"/>
        <v>511.042090909091</v>
      </c>
      <c r="BM205" s="475">
        <f>(BL205-485.67)/485.67*100</f>
        <v>5.224142094239084</v>
      </c>
      <c r="BO205" s="476">
        <v>3</v>
      </c>
      <c r="BP205" s="422"/>
    </row>
    <row r="206" spans="1:67" s="452" customFormat="1" ht="12.75">
      <c r="A206" s="468"/>
      <c r="B206" s="212" t="s">
        <v>157</v>
      </c>
      <c r="C206" s="521" t="s">
        <v>158</v>
      </c>
      <c r="D206" s="521" t="s">
        <v>159</v>
      </c>
      <c r="E206" s="522">
        <v>43042</v>
      </c>
      <c r="F206" s="522">
        <v>43417</v>
      </c>
      <c r="G206" s="522">
        <v>43207</v>
      </c>
      <c r="H206" s="522">
        <v>43209</v>
      </c>
      <c r="I206" s="522">
        <v>43251</v>
      </c>
      <c r="J206" s="524">
        <v>210</v>
      </c>
      <c r="K206" s="524">
        <v>17</v>
      </c>
      <c r="L206" s="521">
        <v>3</v>
      </c>
      <c r="M206" s="521">
        <v>109.6</v>
      </c>
      <c r="N206" s="521">
        <v>80</v>
      </c>
      <c r="O206" s="524">
        <v>3</v>
      </c>
      <c r="P206" s="521">
        <v>35.7</v>
      </c>
      <c r="Q206" s="521">
        <v>34</v>
      </c>
      <c r="R206" s="521">
        <v>44.5</v>
      </c>
      <c r="S206" s="524">
        <v>1</v>
      </c>
      <c r="T206" s="524">
        <v>3</v>
      </c>
      <c r="U206" s="521">
        <v>9.2</v>
      </c>
      <c r="V206" s="521">
        <v>20.1</v>
      </c>
      <c r="W206" s="521">
        <v>3.6</v>
      </c>
      <c r="X206" s="521">
        <v>2.1</v>
      </c>
      <c r="Y206" s="367"/>
      <c r="Z206" s="521" t="s">
        <v>159</v>
      </c>
      <c r="AA206" s="251">
        <v>0.22</v>
      </c>
      <c r="AB206" s="375" t="s">
        <v>72</v>
      </c>
      <c r="AC206" s="207">
        <v>0</v>
      </c>
      <c r="AD206" s="207">
        <v>1</v>
      </c>
      <c r="AE206" s="207">
        <v>13</v>
      </c>
      <c r="AF206" s="375" t="s">
        <v>72</v>
      </c>
      <c r="AG206" s="207" t="s">
        <v>83</v>
      </c>
      <c r="AH206" s="207" t="s">
        <v>83</v>
      </c>
      <c r="AI206" s="207" t="s">
        <v>83</v>
      </c>
      <c r="AJ206" s="207" t="s">
        <v>83</v>
      </c>
      <c r="AK206" s="251">
        <v>0.22</v>
      </c>
      <c r="AL206" s="375" t="s">
        <v>72</v>
      </c>
      <c r="AM206" s="207">
        <v>0</v>
      </c>
      <c r="AN206" s="207">
        <v>1</v>
      </c>
      <c r="AO206" s="207">
        <v>13</v>
      </c>
      <c r="AP206" s="375" t="s">
        <v>72</v>
      </c>
      <c r="AQ206" s="207" t="s">
        <v>94</v>
      </c>
      <c r="AR206" s="207" t="s">
        <v>94</v>
      </c>
      <c r="AS206" s="207" t="s">
        <v>94</v>
      </c>
      <c r="AT206" s="207" t="s">
        <v>94</v>
      </c>
      <c r="AU206" s="207" t="s">
        <v>83</v>
      </c>
      <c r="AV206" s="207" t="s">
        <v>83</v>
      </c>
      <c r="AW206" s="207" t="s">
        <v>83</v>
      </c>
      <c r="AX206" s="367"/>
      <c r="AY206" s="521" t="s">
        <v>159</v>
      </c>
      <c r="AZ206" s="521">
        <v>5</v>
      </c>
      <c r="BA206" s="521">
        <v>1</v>
      </c>
      <c r="BB206" s="521">
        <v>5</v>
      </c>
      <c r="BC206" s="521">
        <v>1</v>
      </c>
      <c r="BD206" s="521">
        <v>1</v>
      </c>
      <c r="BE206" s="521">
        <v>0</v>
      </c>
      <c r="BF206" s="524">
        <v>1</v>
      </c>
      <c r="BG206" s="367"/>
      <c r="BH206" s="367"/>
      <c r="BI206" s="521">
        <v>10</v>
      </c>
      <c r="BJ206" s="521">
        <v>9.9</v>
      </c>
      <c r="BK206" s="521">
        <v>10.28</v>
      </c>
      <c r="BL206" s="521">
        <f aca="true" t="shared" si="34" ref="BL206:BL211">SUM(BI206:BK206)</f>
        <v>30.18</v>
      </c>
      <c r="BM206" s="521">
        <v>502.8</v>
      </c>
      <c r="BN206" s="521">
        <v>17.3</v>
      </c>
      <c r="BO206" s="521">
        <v>1</v>
      </c>
    </row>
    <row r="207" spans="1:67" s="452" customFormat="1" ht="12.75">
      <c r="A207" s="468"/>
      <c r="B207" s="212" t="s">
        <v>157</v>
      </c>
      <c r="C207" s="521"/>
      <c r="D207" s="523" t="s">
        <v>85</v>
      </c>
      <c r="E207" s="522">
        <v>43044</v>
      </c>
      <c r="F207" s="522">
        <v>43054</v>
      </c>
      <c r="G207" s="522">
        <v>43197</v>
      </c>
      <c r="H207" s="524" t="s">
        <v>83</v>
      </c>
      <c r="I207" s="522">
        <v>43242</v>
      </c>
      <c r="J207" s="524">
        <v>199</v>
      </c>
      <c r="K207" s="524">
        <v>15.6</v>
      </c>
      <c r="L207" s="524">
        <v>5</v>
      </c>
      <c r="M207" s="524">
        <v>53</v>
      </c>
      <c r="N207" s="524">
        <v>79.7</v>
      </c>
      <c r="O207" s="529">
        <v>43102</v>
      </c>
      <c r="P207" s="524">
        <v>31.7</v>
      </c>
      <c r="Q207" s="524">
        <v>30.3</v>
      </c>
      <c r="R207" s="524">
        <v>49.7</v>
      </c>
      <c r="S207" s="532" t="s">
        <v>88</v>
      </c>
      <c r="T207" s="533">
        <v>43164</v>
      </c>
      <c r="U207" s="524" t="s">
        <v>83</v>
      </c>
      <c r="V207" s="524" t="s">
        <v>83</v>
      </c>
      <c r="W207" s="524" t="s">
        <v>83</v>
      </c>
      <c r="X207" s="524" t="s">
        <v>83</v>
      </c>
      <c r="Y207" s="367"/>
      <c r="Z207" s="523" t="s">
        <v>85</v>
      </c>
      <c r="AA207" s="207">
        <v>0</v>
      </c>
      <c r="AB207" s="207">
        <v>1</v>
      </c>
      <c r="AC207" s="218"/>
      <c r="AD207" s="207">
        <v>0</v>
      </c>
      <c r="AE207" s="207">
        <v>0</v>
      </c>
      <c r="AF207" s="207">
        <v>1</v>
      </c>
      <c r="AG207" s="207" t="s">
        <v>83</v>
      </c>
      <c r="AH207" s="207" t="s">
        <v>83</v>
      </c>
      <c r="AI207" s="207" t="s">
        <v>83</v>
      </c>
      <c r="AJ207" s="207" t="s">
        <v>83</v>
      </c>
      <c r="AK207" s="207">
        <v>0</v>
      </c>
      <c r="AL207" s="207">
        <v>0</v>
      </c>
      <c r="AM207" s="207">
        <v>1</v>
      </c>
      <c r="AN207" s="207">
        <v>0</v>
      </c>
      <c r="AO207" s="207" t="s">
        <v>83</v>
      </c>
      <c r="AP207" s="207">
        <v>1</v>
      </c>
      <c r="AQ207" s="207" t="s">
        <v>83</v>
      </c>
      <c r="AR207" s="207">
        <v>1</v>
      </c>
      <c r="AS207" s="207" t="s">
        <v>83</v>
      </c>
      <c r="AT207" s="207">
        <v>1</v>
      </c>
      <c r="AU207" s="207" t="s">
        <v>83</v>
      </c>
      <c r="AV207" s="207">
        <v>1</v>
      </c>
      <c r="AW207" s="207">
        <v>1</v>
      </c>
      <c r="AX207" s="367"/>
      <c r="AY207" s="523" t="s">
        <v>85</v>
      </c>
      <c r="AZ207" s="524" t="s">
        <v>96</v>
      </c>
      <c r="BA207" s="524">
        <v>1</v>
      </c>
      <c r="BB207" s="524">
        <v>5</v>
      </c>
      <c r="BC207" s="524">
        <v>1</v>
      </c>
      <c r="BD207" s="537" t="s">
        <v>68</v>
      </c>
      <c r="BE207" s="524">
        <v>1</v>
      </c>
      <c r="BF207" s="524" t="s">
        <v>160</v>
      </c>
      <c r="BG207" s="367"/>
      <c r="BH207" s="367"/>
      <c r="BI207" s="524">
        <v>9.12</v>
      </c>
      <c r="BJ207" s="524">
        <v>9.21</v>
      </c>
      <c r="BK207" s="524">
        <v>9.04</v>
      </c>
      <c r="BL207" s="524">
        <v>27.37</v>
      </c>
      <c r="BM207" s="524">
        <v>456.2</v>
      </c>
      <c r="BN207" s="524">
        <v>11.03</v>
      </c>
      <c r="BO207" s="524">
        <v>3</v>
      </c>
    </row>
    <row r="208" spans="1:67" s="452" customFormat="1" ht="12.75">
      <c r="A208" s="468"/>
      <c r="B208" s="212" t="s">
        <v>157</v>
      </c>
      <c r="C208" s="521"/>
      <c r="D208" s="523" t="s">
        <v>76</v>
      </c>
      <c r="E208" s="522">
        <v>43042</v>
      </c>
      <c r="F208" s="522">
        <v>43054</v>
      </c>
      <c r="G208" s="522">
        <v>43210</v>
      </c>
      <c r="H208" s="522">
        <v>43212</v>
      </c>
      <c r="I208" s="522">
        <v>43253</v>
      </c>
      <c r="J208" s="524">
        <v>211</v>
      </c>
      <c r="K208" s="524">
        <v>14.16</v>
      </c>
      <c r="L208" s="524">
        <v>5</v>
      </c>
      <c r="M208" s="524">
        <v>83.02</v>
      </c>
      <c r="N208" s="524">
        <v>79</v>
      </c>
      <c r="O208" s="524">
        <v>2</v>
      </c>
      <c r="P208" s="524">
        <v>30.71</v>
      </c>
      <c r="Q208" s="524">
        <v>34.78</v>
      </c>
      <c r="R208" s="524">
        <v>44.45</v>
      </c>
      <c r="S208" s="524">
        <v>1</v>
      </c>
      <c r="T208" s="524">
        <v>3</v>
      </c>
      <c r="U208" s="524">
        <v>9.04</v>
      </c>
      <c r="V208" s="524">
        <v>19.45</v>
      </c>
      <c r="W208" s="524">
        <v>3.18</v>
      </c>
      <c r="X208" s="524">
        <v>2.17</v>
      </c>
      <c r="Y208" s="367"/>
      <c r="Z208" s="523" t="s">
        <v>76</v>
      </c>
      <c r="AA208" s="207">
        <v>0.24</v>
      </c>
      <c r="AB208" s="207">
        <v>2</v>
      </c>
      <c r="AC208" s="207">
        <v>0</v>
      </c>
      <c r="AD208" s="207">
        <v>1</v>
      </c>
      <c r="AE208" s="207" t="s">
        <v>83</v>
      </c>
      <c r="AF208" s="207">
        <v>3</v>
      </c>
      <c r="AG208" s="207" t="s">
        <v>83</v>
      </c>
      <c r="AH208" s="207" t="s">
        <v>83</v>
      </c>
      <c r="AI208" s="207" t="s">
        <v>83</v>
      </c>
      <c r="AJ208" s="207" t="s">
        <v>83</v>
      </c>
      <c r="AK208" s="207" t="s">
        <v>68</v>
      </c>
      <c r="AL208" s="207" t="s">
        <v>83</v>
      </c>
      <c r="AM208" s="207">
        <v>0</v>
      </c>
      <c r="AN208" s="207"/>
      <c r="AO208" s="207" t="s">
        <v>83</v>
      </c>
      <c r="AP208" s="207" t="s">
        <v>83</v>
      </c>
      <c r="AQ208" s="207" t="s">
        <v>83</v>
      </c>
      <c r="AR208" s="207" t="s">
        <v>83</v>
      </c>
      <c r="AS208" s="207" t="s">
        <v>83</v>
      </c>
      <c r="AT208" s="207" t="s">
        <v>83</v>
      </c>
      <c r="AU208" s="207" t="s">
        <v>83</v>
      </c>
      <c r="AV208" s="207" t="s">
        <v>83</v>
      </c>
      <c r="AW208" s="207">
        <v>0</v>
      </c>
      <c r="AX208" s="367"/>
      <c r="AY208" s="523" t="s">
        <v>76</v>
      </c>
      <c r="AZ208" s="524">
        <v>5</v>
      </c>
      <c r="BA208" s="524">
        <v>1</v>
      </c>
      <c r="BB208" s="524">
        <v>5</v>
      </c>
      <c r="BC208" s="524">
        <v>1</v>
      </c>
      <c r="BD208" s="524">
        <v>3</v>
      </c>
      <c r="BE208" s="524">
        <v>6</v>
      </c>
      <c r="BF208" s="524">
        <v>3</v>
      </c>
      <c r="BG208" s="367"/>
      <c r="BH208" s="367"/>
      <c r="BI208" s="524">
        <v>9.3</v>
      </c>
      <c r="BJ208" s="524">
        <v>8.85</v>
      </c>
      <c r="BK208" s="524">
        <v>9.85</v>
      </c>
      <c r="BL208" s="521">
        <f t="shared" si="34"/>
        <v>28</v>
      </c>
      <c r="BM208" s="524">
        <v>466.67</v>
      </c>
      <c r="BN208" s="524">
        <v>6.06</v>
      </c>
      <c r="BO208" s="524">
        <v>9</v>
      </c>
    </row>
    <row r="209" spans="1:67" s="452" customFormat="1" ht="12.75">
      <c r="A209" s="468"/>
      <c r="B209" s="212" t="s">
        <v>157</v>
      </c>
      <c r="C209" s="521"/>
      <c r="D209" s="523" t="s">
        <v>80</v>
      </c>
      <c r="E209" s="522">
        <v>43404</v>
      </c>
      <c r="F209" s="522">
        <v>43417</v>
      </c>
      <c r="G209" s="522">
        <v>43202</v>
      </c>
      <c r="H209" s="522" t="s">
        <v>83</v>
      </c>
      <c r="I209" s="522">
        <v>43246</v>
      </c>
      <c r="J209" s="521">
        <v>207</v>
      </c>
      <c r="K209" s="521">
        <v>10.5</v>
      </c>
      <c r="L209" s="521">
        <v>1</v>
      </c>
      <c r="M209" s="521">
        <v>61.3</v>
      </c>
      <c r="N209" s="521">
        <v>75.8</v>
      </c>
      <c r="O209" s="521">
        <v>4</v>
      </c>
      <c r="P209" s="521">
        <v>35.5</v>
      </c>
      <c r="Q209" s="521">
        <v>32.5</v>
      </c>
      <c r="R209" s="521">
        <v>46.3</v>
      </c>
      <c r="S209" s="521">
        <v>1</v>
      </c>
      <c r="T209" s="521">
        <v>5</v>
      </c>
      <c r="U209" s="521">
        <v>8.1</v>
      </c>
      <c r="V209" s="524" t="s">
        <v>83</v>
      </c>
      <c r="W209" s="524" t="s">
        <v>83</v>
      </c>
      <c r="X209" s="524" t="s">
        <v>83</v>
      </c>
      <c r="Y209" s="367"/>
      <c r="Z209" s="523" t="s">
        <v>80</v>
      </c>
      <c r="AA209" s="251">
        <v>3</v>
      </c>
      <c r="AB209" s="251">
        <v>1</v>
      </c>
      <c r="AC209" s="207" t="s">
        <v>83</v>
      </c>
      <c r="AD209" s="251">
        <v>1</v>
      </c>
      <c r="AE209" s="251">
        <v>0</v>
      </c>
      <c r="AF209" s="251">
        <v>1</v>
      </c>
      <c r="AG209" s="207" t="s">
        <v>83</v>
      </c>
      <c r="AH209" s="207" t="s">
        <v>83</v>
      </c>
      <c r="AI209" s="207" t="s">
        <v>83</v>
      </c>
      <c r="AJ209" s="207" t="s">
        <v>83</v>
      </c>
      <c r="AK209" s="251">
        <v>0</v>
      </c>
      <c r="AL209" s="251">
        <v>0</v>
      </c>
      <c r="AM209" s="251">
        <v>1</v>
      </c>
      <c r="AN209" s="251"/>
      <c r="AO209" s="207" t="s">
        <v>83</v>
      </c>
      <c r="AP209" s="251">
        <v>1</v>
      </c>
      <c r="AQ209" s="207" t="s">
        <v>83</v>
      </c>
      <c r="AR209" s="251">
        <v>1</v>
      </c>
      <c r="AS209" s="207" t="s">
        <v>83</v>
      </c>
      <c r="AT209" s="251">
        <v>1</v>
      </c>
      <c r="AU209" s="207" t="s">
        <v>83</v>
      </c>
      <c r="AV209" s="251">
        <v>1</v>
      </c>
      <c r="AW209" s="251">
        <v>1</v>
      </c>
      <c r="AX209" s="367"/>
      <c r="AY209" s="523" t="s">
        <v>80</v>
      </c>
      <c r="AZ209" s="521" t="s">
        <v>161</v>
      </c>
      <c r="BA209" s="521">
        <v>1</v>
      </c>
      <c r="BB209" s="521">
        <v>5</v>
      </c>
      <c r="BC209" s="521">
        <v>3</v>
      </c>
      <c r="BD209" s="537" t="s">
        <v>68</v>
      </c>
      <c r="BE209" s="537" t="s">
        <v>68</v>
      </c>
      <c r="BF209" s="521" t="s">
        <v>124</v>
      </c>
      <c r="BG209" s="367"/>
      <c r="BH209" s="367"/>
      <c r="BI209" s="521">
        <v>9.2</v>
      </c>
      <c r="BJ209" s="521">
        <v>8.1</v>
      </c>
      <c r="BK209" s="521">
        <v>9</v>
      </c>
      <c r="BL209" s="521">
        <f t="shared" si="34"/>
        <v>26.299999999999997</v>
      </c>
      <c r="BM209" s="521">
        <v>437.3</v>
      </c>
      <c r="BN209" s="521">
        <v>5.5</v>
      </c>
      <c r="BO209" s="521">
        <v>10</v>
      </c>
    </row>
    <row r="210" spans="1:67" s="452" customFormat="1" ht="12.75">
      <c r="A210" s="468"/>
      <c r="B210" s="212" t="s">
        <v>157</v>
      </c>
      <c r="C210" s="521"/>
      <c r="D210" s="523" t="s">
        <v>131</v>
      </c>
      <c r="E210" s="522">
        <v>43404</v>
      </c>
      <c r="F210" s="522">
        <v>43415</v>
      </c>
      <c r="G210" s="524" t="s">
        <v>83</v>
      </c>
      <c r="H210" s="522">
        <v>43206</v>
      </c>
      <c r="I210" s="522">
        <v>43252</v>
      </c>
      <c r="J210" s="524">
        <v>213</v>
      </c>
      <c r="K210" s="524">
        <v>16.2</v>
      </c>
      <c r="L210" s="524">
        <v>5</v>
      </c>
      <c r="M210" s="524">
        <v>90.11</v>
      </c>
      <c r="N210" s="524">
        <v>88</v>
      </c>
      <c r="O210" s="524">
        <v>3</v>
      </c>
      <c r="P210" s="524">
        <v>30.35</v>
      </c>
      <c r="Q210" s="521">
        <v>40.1</v>
      </c>
      <c r="R210" s="524">
        <v>41.1</v>
      </c>
      <c r="S210" s="524">
        <v>1</v>
      </c>
      <c r="T210" s="524">
        <v>1</v>
      </c>
      <c r="U210" s="524">
        <v>9.26</v>
      </c>
      <c r="V210" s="524" t="s">
        <v>83</v>
      </c>
      <c r="W210" s="524" t="s">
        <v>83</v>
      </c>
      <c r="X210" s="524" t="s">
        <v>83</v>
      </c>
      <c r="Y210" s="367"/>
      <c r="Z210" s="523" t="s">
        <v>131</v>
      </c>
      <c r="AA210" s="207">
        <v>3</v>
      </c>
      <c r="AB210" s="207">
        <v>2</v>
      </c>
      <c r="AC210" s="207">
        <v>1</v>
      </c>
      <c r="AD210" s="207">
        <v>0</v>
      </c>
      <c r="AE210" s="207">
        <v>0</v>
      </c>
      <c r="AF210" s="207">
        <v>1</v>
      </c>
      <c r="AG210" s="207" t="s">
        <v>83</v>
      </c>
      <c r="AH210" s="207" t="s">
        <v>83</v>
      </c>
      <c r="AI210" s="207" t="s">
        <v>83</v>
      </c>
      <c r="AJ210" s="207" t="s">
        <v>83</v>
      </c>
      <c r="AK210" s="207">
        <v>0</v>
      </c>
      <c r="AL210" s="207">
        <v>0</v>
      </c>
      <c r="AM210" s="207">
        <v>1</v>
      </c>
      <c r="AN210" s="207">
        <v>2</v>
      </c>
      <c r="AO210" s="218" t="s">
        <v>94</v>
      </c>
      <c r="AP210" s="218" t="s">
        <v>94</v>
      </c>
      <c r="AQ210" s="218" t="s">
        <v>94</v>
      </c>
      <c r="AR210" s="218" t="s">
        <v>94</v>
      </c>
      <c r="AS210" s="218" t="s">
        <v>94</v>
      </c>
      <c r="AT210" s="218" t="s">
        <v>94</v>
      </c>
      <c r="AU210" s="218" t="s">
        <v>94</v>
      </c>
      <c r="AV210" s="218" t="s">
        <v>94</v>
      </c>
      <c r="AW210" s="207">
        <v>1</v>
      </c>
      <c r="AX210" s="367"/>
      <c r="AY210" s="523" t="s">
        <v>131</v>
      </c>
      <c r="AZ210" s="524">
        <v>5</v>
      </c>
      <c r="BA210" s="524">
        <v>1</v>
      </c>
      <c r="BB210" s="524">
        <v>5</v>
      </c>
      <c r="BC210" s="524">
        <v>1</v>
      </c>
      <c r="BD210" s="537" t="s">
        <v>68</v>
      </c>
      <c r="BE210" s="524">
        <v>1</v>
      </c>
      <c r="BF210" s="524">
        <v>1</v>
      </c>
      <c r="BG210" s="367"/>
      <c r="BH210" s="367"/>
      <c r="BI210" s="524">
        <v>9.28</v>
      </c>
      <c r="BJ210" s="524">
        <v>9.32</v>
      </c>
      <c r="BK210" s="524">
        <v>9.33</v>
      </c>
      <c r="BL210" s="521">
        <f t="shared" si="34"/>
        <v>27.93</v>
      </c>
      <c r="BM210" s="524">
        <v>465.5</v>
      </c>
      <c r="BN210" s="524">
        <v>4.96</v>
      </c>
      <c r="BO210" s="524">
        <v>9</v>
      </c>
    </row>
    <row r="211" spans="1:67" s="452" customFormat="1" ht="12.75">
      <c r="A211" s="468"/>
      <c r="B211" s="212" t="s">
        <v>157</v>
      </c>
      <c r="C211" s="521"/>
      <c r="D211" s="523" t="s">
        <v>119</v>
      </c>
      <c r="E211" s="522">
        <v>43408</v>
      </c>
      <c r="F211" s="522">
        <v>43422</v>
      </c>
      <c r="G211" s="522">
        <v>43205</v>
      </c>
      <c r="H211" s="522">
        <v>43208</v>
      </c>
      <c r="I211" s="522">
        <v>43254</v>
      </c>
      <c r="J211" s="524">
        <v>212</v>
      </c>
      <c r="K211" s="524">
        <v>17.4</v>
      </c>
      <c r="L211" s="524">
        <v>5</v>
      </c>
      <c r="M211" s="524">
        <v>56.7</v>
      </c>
      <c r="N211" s="524">
        <v>86</v>
      </c>
      <c r="O211" s="524">
        <v>5</v>
      </c>
      <c r="P211" s="524">
        <v>32.31</v>
      </c>
      <c r="Q211" s="524">
        <v>34.46</v>
      </c>
      <c r="R211" s="524">
        <v>43.06</v>
      </c>
      <c r="S211" s="524">
        <v>1</v>
      </c>
      <c r="T211" s="524">
        <v>3</v>
      </c>
      <c r="U211" s="524">
        <v>7.8</v>
      </c>
      <c r="V211" s="524">
        <v>17.8</v>
      </c>
      <c r="W211" s="524">
        <v>1.33</v>
      </c>
      <c r="X211" s="524">
        <v>1.86</v>
      </c>
      <c r="Y211" s="367"/>
      <c r="Z211" s="523" t="s">
        <v>119</v>
      </c>
      <c r="AA211" s="207" t="s">
        <v>83</v>
      </c>
      <c r="AB211" s="207">
        <v>3</v>
      </c>
      <c r="AC211" s="207">
        <v>5</v>
      </c>
      <c r="AD211" s="207">
        <v>2</v>
      </c>
      <c r="AE211" s="207" t="s">
        <v>83</v>
      </c>
      <c r="AF211" s="207">
        <v>3</v>
      </c>
      <c r="AG211" s="207" t="s">
        <v>83</v>
      </c>
      <c r="AH211" s="207">
        <v>1</v>
      </c>
      <c r="AI211" s="207" t="s">
        <v>83</v>
      </c>
      <c r="AJ211" s="207">
        <v>1</v>
      </c>
      <c r="AK211" s="207" t="s">
        <v>83</v>
      </c>
      <c r="AL211" s="207">
        <v>1</v>
      </c>
      <c r="AM211" s="207"/>
      <c r="AN211" s="207">
        <v>1</v>
      </c>
      <c r="AO211" s="207" t="s">
        <v>83</v>
      </c>
      <c r="AP211" s="207">
        <v>1</v>
      </c>
      <c r="AQ211" s="207" t="s">
        <v>83</v>
      </c>
      <c r="AR211" s="207">
        <v>1</v>
      </c>
      <c r="AS211" s="207" t="s">
        <v>83</v>
      </c>
      <c r="AT211" s="207">
        <v>1</v>
      </c>
      <c r="AU211" s="207" t="s">
        <v>83</v>
      </c>
      <c r="AV211" s="207">
        <v>1</v>
      </c>
      <c r="AW211" s="207">
        <v>1</v>
      </c>
      <c r="AX211" s="367"/>
      <c r="AY211" s="523" t="s">
        <v>119</v>
      </c>
      <c r="AZ211" s="524">
        <v>5</v>
      </c>
      <c r="BA211" s="524">
        <v>1</v>
      </c>
      <c r="BB211" s="524">
        <v>5</v>
      </c>
      <c r="BC211" s="524">
        <v>1</v>
      </c>
      <c r="BD211" s="524">
        <v>3</v>
      </c>
      <c r="BE211" s="524">
        <v>0</v>
      </c>
      <c r="BF211" s="524">
        <v>2</v>
      </c>
      <c r="BG211" s="367"/>
      <c r="BH211" s="367"/>
      <c r="BI211" s="524">
        <v>9.17</v>
      </c>
      <c r="BJ211" s="524">
        <v>8.63</v>
      </c>
      <c r="BK211" s="524">
        <v>9.17</v>
      </c>
      <c r="BL211" s="521">
        <f t="shared" si="34"/>
        <v>26.97</v>
      </c>
      <c r="BM211" s="524">
        <v>449.5</v>
      </c>
      <c r="BN211" s="524">
        <v>4.9</v>
      </c>
      <c r="BO211" s="524">
        <v>8</v>
      </c>
    </row>
    <row r="212" spans="1:67" s="452" customFormat="1" ht="12.75">
      <c r="A212" s="468"/>
      <c r="B212" s="212" t="s">
        <v>157</v>
      </c>
      <c r="C212" s="521"/>
      <c r="D212" s="523" t="s">
        <v>162</v>
      </c>
      <c r="E212" s="522">
        <v>43405</v>
      </c>
      <c r="F212" s="522">
        <v>43412</v>
      </c>
      <c r="G212" s="524" t="s">
        <v>83</v>
      </c>
      <c r="H212" s="522">
        <v>43200</v>
      </c>
      <c r="I212" s="522">
        <v>43243</v>
      </c>
      <c r="J212" s="524">
        <v>196</v>
      </c>
      <c r="K212" s="521">
        <v>16.08</v>
      </c>
      <c r="L212" s="524">
        <v>3</v>
      </c>
      <c r="M212" s="521">
        <v>85.5</v>
      </c>
      <c r="N212" s="521">
        <v>80</v>
      </c>
      <c r="O212" s="521">
        <v>4</v>
      </c>
      <c r="P212" s="521">
        <v>27.5</v>
      </c>
      <c r="Q212" s="521">
        <v>45.9</v>
      </c>
      <c r="R212" s="521">
        <v>42.4</v>
      </c>
      <c r="S212" s="521">
        <v>1</v>
      </c>
      <c r="T212" s="521">
        <v>1</v>
      </c>
      <c r="U212" s="524" t="s">
        <v>83</v>
      </c>
      <c r="V212" s="524" t="s">
        <v>83</v>
      </c>
      <c r="W212" s="524" t="s">
        <v>83</v>
      </c>
      <c r="X212" s="524" t="s">
        <v>83</v>
      </c>
      <c r="Y212" s="367"/>
      <c r="Z212" s="523" t="s">
        <v>162</v>
      </c>
      <c r="AA212" s="207">
        <v>1</v>
      </c>
      <c r="AB212" s="251">
        <v>2</v>
      </c>
      <c r="AC212" s="251" t="s">
        <v>107</v>
      </c>
      <c r="AD212" s="251">
        <v>1</v>
      </c>
      <c r="AE212" s="207" t="s">
        <v>94</v>
      </c>
      <c r="AF212" s="207">
        <v>2</v>
      </c>
      <c r="AG212" s="207" t="s">
        <v>94</v>
      </c>
      <c r="AH212" s="207" t="s">
        <v>94</v>
      </c>
      <c r="AI212" s="207" t="s">
        <v>94</v>
      </c>
      <c r="AJ212" s="207" t="s">
        <v>94</v>
      </c>
      <c r="AK212" s="207" t="s">
        <v>94</v>
      </c>
      <c r="AL212" s="207" t="s">
        <v>94</v>
      </c>
      <c r="AM212" s="251" t="s">
        <v>107</v>
      </c>
      <c r="AN212" s="251">
        <v>1</v>
      </c>
      <c r="AO212" s="208">
        <v>43115</v>
      </c>
      <c r="AP212" s="207">
        <v>2</v>
      </c>
      <c r="AQ212" s="207" t="s">
        <v>94</v>
      </c>
      <c r="AR212" s="207" t="s">
        <v>94</v>
      </c>
      <c r="AS212" s="207" t="s">
        <v>94</v>
      </c>
      <c r="AT212" s="207" t="s">
        <v>94</v>
      </c>
      <c r="AU212" s="207" t="s">
        <v>94</v>
      </c>
      <c r="AV212" s="207" t="s">
        <v>94</v>
      </c>
      <c r="AW212" s="251">
        <v>3</v>
      </c>
      <c r="AX212" s="367"/>
      <c r="AY212" s="523" t="s">
        <v>162</v>
      </c>
      <c r="AZ212" s="524">
        <v>5</v>
      </c>
      <c r="BA212" s="524">
        <v>1</v>
      </c>
      <c r="BB212" s="524">
        <v>5</v>
      </c>
      <c r="BC212" s="524">
        <v>5</v>
      </c>
      <c r="BD212" s="537" t="s">
        <v>68</v>
      </c>
      <c r="BE212" s="524" t="s">
        <v>94</v>
      </c>
      <c r="BF212" s="521">
        <v>3</v>
      </c>
      <c r="BG212" s="367"/>
      <c r="BH212" s="367"/>
      <c r="BI212" s="521">
        <v>9.65</v>
      </c>
      <c r="BJ212" s="521">
        <v>9.82</v>
      </c>
      <c r="BK212" s="521">
        <v>10.11</v>
      </c>
      <c r="BL212" s="521">
        <v>29.57</v>
      </c>
      <c r="BM212" s="521">
        <v>492.82</v>
      </c>
      <c r="BN212" s="521">
        <v>6.27</v>
      </c>
      <c r="BO212" s="521">
        <v>5</v>
      </c>
    </row>
    <row r="213" spans="1:67" s="452" customFormat="1" ht="12.75">
      <c r="A213" s="468"/>
      <c r="B213" s="212" t="s">
        <v>157</v>
      </c>
      <c r="C213" s="521"/>
      <c r="D213" s="523" t="s">
        <v>163</v>
      </c>
      <c r="E213" s="522">
        <v>43036</v>
      </c>
      <c r="F213" s="522">
        <v>43059</v>
      </c>
      <c r="G213" s="522" t="s">
        <v>83</v>
      </c>
      <c r="H213" s="522">
        <v>43201</v>
      </c>
      <c r="I213" s="522">
        <v>43249</v>
      </c>
      <c r="J213" s="524">
        <f>I213-E213</f>
        <v>213</v>
      </c>
      <c r="K213" s="524">
        <v>14.4</v>
      </c>
      <c r="L213" s="530">
        <v>5</v>
      </c>
      <c r="M213" s="524">
        <v>77.14</v>
      </c>
      <c r="N213" s="524">
        <v>88</v>
      </c>
      <c r="O213" s="524">
        <v>3</v>
      </c>
      <c r="P213" s="524">
        <v>36.3</v>
      </c>
      <c r="Q213" s="524">
        <v>49.8</v>
      </c>
      <c r="R213" s="524">
        <v>40.8</v>
      </c>
      <c r="S213" s="524">
        <v>3</v>
      </c>
      <c r="T213" s="524">
        <v>1</v>
      </c>
      <c r="U213" s="524">
        <v>9.61</v>
      </c>
      <c r="V213" s="524" t="s">
        <v>83</v>
      </c>
      <c r="W213" s="524" t="s">
        <v>83</v>
      </c>
      <c r="X213" s="524" t="s">
        <v>83</v>
      </c>
      <c r="Y213" s="367"/>
      <c r="Z213" s="523" t="s">
        <v>163</v>
      </c>
      <c r="AA213" s="207">
        <v>2</v>
      </c>
      <c r="AB213" s="207">
        <v>3</v>
      </c>
      <c r="AC213" s="207" t="s">
        <v>83</v>
      </c>
      <c r="AD213" s="207">
        <v>2</v>
      </c>
      <c r="AE213" s="207">
        <v>20</v>
      </c>
      <c r="AF213" s="207">
        <v>2</v>
      </c>
      <c r="AG213" s="207">
        <v>0</v>
      </c>
      <c r="AH213" s="207">
        <v>0</v>
      </c>
      <c r="AI213" s="207">
        <v>0</v>
      </c>
      <c r="AJ213" s="207" t="s">
        <v>83</v>
      </c>
      <c r="AK213" s="207" t="s">
        <v>83</v>
      </c>
      <c r="AL213" s="207" t="s">
        <v>94</v>
      </c>
      <c r="AM213" s="207">
        <v>2</v>
      </c>
      <c r="AN213" s="207">
        <v>10</v>
      </c>
      <c r="AO213" s="207" t="s">
        <v>83</v>
      </c>
      <c r="AP213" s="207">
        <v>2</v>
      </c>
      <c r="AQ213" s="207" t="s">
        <v>83</v>
      </c>
      <c r="AR213" s="207">
        <v>1</v>
      </c>
      <c r="AS213" s="207" t="s">
        <v>83</v>
      </c>
      <c r="AT213" s="207">
        <v>1</v>
      </c>
      <c r="AU213" s="207" t="s">
        <v>83</v>
      </c>
      <c r="AV213" s="207">
        <v>1</v>
      </c>
      <c r="AW213" s="207">
        <v>1</v>
      </c>
      <c r="AX213" s="367"/>
      <c r="AY213" s="523" t="s">
        <v>163</v>
      </c>
      <c r="AZ213" s="524">
        <v>5</v>
      </c>
      <c r="BA213" s="524">
        <v>1</v>
      </c>
      <c r="BB213" s="524">
        <v>5</v>
      </c>
      <c r="BC213" s="524">
        <v>3</v>
      </c>
      <c r="BD213" s="537" t="s">
        <v>68</v>
      </c>
      <c r="BE213" s="524">
        <v>2.1</v>
      </c>
      <c r="BF213" s="524">
        <v>1</v>
      </c>
      <c r="BG213" s="367"/>
      <c r="BH213" s="367"/>
      <c r="BI213" s="524">
        <v>8.2</v>
      </c>
      <c r="BJ213" s="524">
        <v>9.65</v>
      </c>
      <c r="BK213" s="524">
        <v>8.6</v>
      </c>
      <c r="BL213" s="521">
        <f>SUM(BI213:BK213)</f>
        <v>26.450000000000003</v>
      </c>
      <c r="BM213" s="524">
        <v>440.8</v>
      </c>
      <c r="BN213" s="524">
        <v>3.12</v>
      </c>
      <c r="BO213" s="524">
        <v>8</v>
      </c>
    </row>
    <row r="214" spans="1:67" s="452" customFormat="1" ht="12.75">
      <c r="A214" s="468"/>
      <c r="B214" s="212" t="s">
        <v>157</v>
      </c>
      <c r="C214" s="521"/>
      <c r="D214" s="523" t="s">
        <v>84</v>
      </c>
      <c r="E214" s="522">
        <v>43408</v>
      </c>
      <c r="F214" s="522">
        <v>43419</v>
      </c>
      <c r="G214" s="524" t="s">
        <v>83</v>
      </c>
      <c r="H214" s="522">
        <v>43198</v>
      </c>
      <c r="I214" s="522">
        <v>43248</v>
      </c>
      <c r="J214" s="524">
        <v>205</v>
      </c>
      <c r="K214" s="524">
        <v>16.13</v>
      </c>
      <c r="L214" s="524">
        <v>3</v>
      </c>
      <c r="M214" s="524">
        <v>67.3</v>
      </c>
      <c r="N214" s="524">
        <v>78.8</v>
      </c>
      <c r="O214" s="524">
        <v>3</v>
      </c>
      <c r="P214" s="524">
        <v>32.1</v>
      </c>
      <c r="Q214" s="524">
        <v>37.2</v>
      </c>
      <c r="R214" s="524">
        <v>48.8</v>
      </c>
      <c r="S214" s="524" t="s">
        <v>83</v>
      </c>
      <c r="T214" s="524" t="s">
        <v>83</v>
      </c>
      <c r="U214" s="524" t="s">
        <v>83</v>
      </c>
      <c r="V214" s="524" t="s">
        <v>83</v>
      </c>
      <c r="W214" s="524" t="s">
        <v>83</v>
      </c>
      <c r="X214" s="524" t="s">
        <v>83</v>
      </c>
      <c r="Y214" s="367"/>
      <c r="Z214" s="523" t="s">
        <v>84</v>
      </c>
      <c r="AA214" s="207">
        <v>2</v>
      </c>
      <c r="AB214" s="207">
        <v>3</v>
      </c>
      <c r="AC214" s="207" t="s">
        <v>83</v>
      </c>
      <c r="AD214" s="207">
        <v>2</v>
      </c>
      <c r="AE214" s="207">
        <v>0</v>
      </c>
      <c r="AF214" s="207">
        <v>2</v>
      </c>
      <c r="AG214" s="207" t="s">
        <v>83</v>
      </c>
      <c r="AH214" s="207" t="s">
        <v>83</v>
      </c>
      <c r="AI214" s="207" t="s">
        <v>83</v>
      </c>
      <c r="AJ214" s="207" t="s">
        <v>83</v>
      </c>
      <c r="AK214" s="207" t="s">
        <v>83</v>
      </c>
      <c r="AL214" s="207" t="s">
        <v>83</v>
      </c>
      <c r="AM214" s="207">
        <v>0</v>
      </c>
      <c r="AN214" s="207">
        <v>1</v>
      </c>
      <c r="AO214" s="207" t="s">
        <v>83</v>
      </c>
      <c r="AP214" s="207">
        <v>2</v>
      </c>
      <c r="AQ214" s="207" t="s">
        <v>83</v>
      </c>
      <c r="AR214" s="207">
        <v>1</v>
      </c>
      <c r="AS214" s="207" t="s">
        <v>83</v>
      </c>
      <c r="AT214" s="207" t="s">
        <v>83</v>
      </c>
      <c r="AU214" s="207" t="s">
        <v>83</v>
      </c>
      <c r="AV214" s="207" t="s">
        <v>83</v>
      </c>
      <c r="AW214" s="207" t="s">
        <v>83</v>
      </c>
      <c r="AX214" s="367"/>
      <c r="AY214" s="523" t="s">
        <v>84</v>
      </c>
      <c r="AZ214" s="524">
        <v>5</v>
      </c>
      <c r="BA214" s="524">
        <v>1</v>
      </c>
      <c r="BB214" s="524">
        <v>5</v>
      </c>
      <c r="BC214" s="524">
        <v>3</v>
      </c>
      <c r="BD214" s="537" t="s">
        <v>68</v>
      </c>
      <c r="BE214" s="524">
        <v>2.1</v>
      </c>
      <c r="BF214" s="524">
        <v>1</v>
      </c>
      <c r="BG214" s="367"/>
      <c r="BH214" s="367"/>
      <c r="BI214" s="524">
        <v>10.9</v>
      </c>
      <c r="BJ214" s="524">
        <v>11.1</v>
      </c>
      <c r="BK214" s="524">
        <v>11.8</v>
      </c>
      <c r="BL214" s="524">
        <v>33.7</v>
      </c>
      <c r="BM214" s="524">
        <v>561.7</v>
      </c>
      <c r="BN214" s="524">
        <v>4.8</v>
      </c>
      <c r="BO214" s="524">
        <v>4</v>
      </c>
    </row>
    <row r="215" spans="1:67" s="452" customFormat="1" ht="12.75">
      <c r="A215" s="468"/>
      <c r="B215" s="212" t="s">
        <v>157</v>
      </c>
      <c r="C215" s="521"/>
      <c r="D215" s="523" t="s">
        <v>70</v>
      </c>
      <c r="E215" s="522">
        <v>43397</v>
      </c>
      <c r="F215" s="522">
        <v>43403</v>
      </c>
      <c r="G215" s="522">
        <v>43197</v>
      </c>
      <c r="H215" s="522">
        <v>43201</v>
      </c>
      <c r="I215" s="522">
        <v>43248</v>
      </c>
      <c r="J215" s="524">
        <v>216</v>
      </c>
      <c r="K215" s="524">
        <v>15.73</v>
      </c>
      <c r="L215" s="524">
        <v>5</v>
      </c>
      <c r="M215" s="524">
        <v>58.37</v>
      </c>
      <c r="N215" s="524">
        <v>84</v>
      </c>
      <c r="O215" s="524">
        <v>2</v>
      </c>
      <c r="P215" s="524">
        <v>29.45</v>
      </c>
      <c r="Q215" s="524">
        <v>41.3</v>
      </c>
      <c r="R215" s="524">
        <v>43.6</v>
      </c>
      <c r="S215" s="524">
        <v>1</v>
      </c>
      <c r="T215" s="524">
        <v>1</v>
      </c>
      <c r="U215" s="524">
        <v>9.5</v>
      </c>
      <c r="V215" s="524" t="s">
        <v>83</v>
      </c>
      <c r="W215" s="524" t="s">
        <v>83</v>
      </c>
      <c r="X215" s="524" t="s">
        <v>83</v>
      </c>
      <c r="Y215" s="367"/>
      <c r="Z215" s="523" t="s">
        <v>70</v>
      </c>
      <c r="AA215" s="207">
        <v>0</v>
      </c>
      <c r="AB215" s="207">
        <v>1</v>
      </c>
      <c r="AC215" s="207">
        <v>0</v>
      </c>
      <c r="AD215" s="207">
        <v>2</v>
      </c>
      <c r="AE215" s="207" t="s">
        <v>83</v>
      </c>
      <c r="AF215" s="207">
        <v>2</v>
      </c>
      <c r="AG215" s="207" t="s">
        <v>83</v>
      </c>
      <c r="AH215" s="207" t="s">
        <v>83</v>
      </c>
      <c r="AI215" s="207" t="s">
        <v>83</v>
      </c>
      <c r="AJ215" s="207" t="s">
        <v>83</v>
      </c>
      <c r="AK215" s="207" t="s">
        <v>83</v>
      </c>
      <c r="AL215" s="207" t="s">
        <v>83</v>
      </c>
      <c r="AM215" s="207">
        <v>0</v>
      </c>
      <c r="AN215" s="207">
        <v>1</v>
      </c>
      <c r="AO215" s="207" t="s">
        <v>83</v>
      </c>
      <c r="AP215" s="207">
        <v>1</v>
      </c>
      <c r="AQ215" s="207" t="s">
        <v>83</v>
      </c>
      <c r="AR215" s="207">
        <v>1</v>
      </c>
      <c r="AS215" s="207" t="s">
        <v>83</v>
      </c>
      <c r="AT215" s="207">
        <v>1</v>
      </c>
      <c r="AU215" s="207" t="s">
        <v>83</v>
      </c>
      <c r="AV215" s="207">
        <v>1</v>
      </c>
      <c r="AW215" s="207">
        <v>1</v>
      </c>
      <c r="AX215" s="367"/>
      <c r="AY215" s="523" t="s">
        <v>70</v>
      </c>
      <c r="AZ215" s="524">
        <v>5</v>
      </c>
      <c r="BA215" s="524">
        <v>1</v>
      </c>
      <c r="BB215" s="524">
        <v>5</v>
      </c>
      <c r="BC215" s="524">
        <v>1</v>
      </c>
      <c r="BD215" s="537" t="s">
        <v>68</v>
      </c>
      <c r="BE215" s="537" t="s">
        <v>68</v>
      </c>
      <c r="BF215" s="524">
        <v>3</v>
      </c>
      <c r="BG215" s="367"/>
      <c r="BH215" s="367"/>
      <c r="BI215" s="524">
        <v>10.55</v>
      </c>
      <c r="BJ215" s="524">
        <v>10</v>
      </c>
      <c r="BK215" s="524">
        <v>10.6</v>
      </c>
      <c r="BL215" s="524">
        <v>31.15</v>
      </c>
      <c r="BM215" s="524">
        <v>519.17</v>
      </c>
      <c r="BN215" s="524">
        <v>7.23</v>
      </c>
      <c r="BO215" s="524">
        <v>9</v>
      </c>
    </row>
    <row r="216" spans="1:67" s="452" customFormat="1" ht="12.75">
      <c r="A216" s="468"/>
      <c r="B216" s="212" t="s">
        <v>157</v>
      </c>
      <c r="C216" s="521"/>
      <c r="D216" s="523" t="s">
        <v>81</v>
      </c>
      <c r="E216" s="522">
        <v>43403</v>
      </c>
      <c r="F216" s="522">
        <v>43414</v>
      </c>
      <c r="G216" s="522">
        <v>43200</v>
      </c>
      <c r="H216" s="522">
        <v>43206</v>
      </c>
      <c r="I216" s="522">
        <v>43248</v>
      </c>
      <c r="J216" s="524">
        <v>210</v>
      </c>
      <c r="K216" s="524">
        <v>16.1</v>
      </c>
      <c r="L216" s="524">
        <v>5</v>
      </c>
      <c r="M216" s="524">
        <v>84.82</v>
      </c>
      <c r="N216" s="521">
        <v>81.7</v>
      </c>
      <c r="O216" s="524">
        <v>3</v>
      </c>
      <c r="P216" s="521">
        <v>30.08</v>
      </c>
      <c r="Q216" s="524">
        <v>35.7</v>
      </c>
      <c r="R216" s="524">
        <v>50.1</v>
      </c>
      <c r="S216" s="524">
        <v>1</v>
      </c>
      <c r="T216" s="524">
        <v>1</v>
      </c>
      <c r="U216" s="524">
        <v>10</v>
      </c>
      <c r="V216" s="524">
        <v>22.1</v>
      </c>
      <c r="W216" s="524">
        <v>3.5</v>
      </c>
      <c r="X216" s="524">
        <v>1.87</v>
      </c>
      <c r="Y216" s="367"/>
      <c r="Z216" s="523" t="s">
        <v>81</v>
      </c>
      <c r="AA216" s="207">
        <v>5</v>
      </c>
      <c r="AB216" s="207">
        <v>1</v>
      </c>
      <c r="AC216" s="207">
        <v>5</v>
      </c>
      <c r="AD216" s="207">
        <v>1</v>
      </c>
      <c r="AE216" s="207" t="s">
        <v>83</v>
      </c>
      <c r="AF216" s="207" t="s">
        <v>83</v>
      </c>
      <c r="AG216" s="207">
        <v>1</v>
      </c>
      <c r="AH216" s="207">
        <v>1</v>
      </c>
      <c r="AI216" s="207" t="s">
        <v>83</v>
      </c>
      <c r="AJ216" s="207" t="s">
        <v>83</v>
      </c>
      <c r="AK216" s="207">
        <v>5</v>
      </c>
      <c r="AL216" s="207">
        <v>1</v>
      </c>
      <c r="AM216" s="207">
        <v>0</v>
      </c>
      <c r="AN216" s="207">
        <v>1</v>
      </c>
      <c r="AO216" s="207" t="s">
        <v>83</v>
      </c>
      <c r="AP216" s="207" t="s">
        <v>83</v>
      </c>
      <c r="AQ216" s="207" t="s">
        <v>83</v>
      </c>
      <c r="AR216" s="207" t="s">
        <v>83</v>
      </c>
      <c r="AS216" s="207" t="s">
        <v>83</v>
      </c>
      <c r="AT216" s="207" t="s">
        <v>83</v>
      </c>
      <c r="AU216" s="207" t="s">
        <v>83</v>
      </c>
      <c r="AV216" s="207" t="s">
        <v>83</v>
      </c>
      <c r="AW216" s="207">
        <v>1</v>
      </c>
      <c r="AX216" s="367"/>
      <c r="AY216" s="523" t="s">
        <v>81</v>
      </c>
      <c r="AZ216" s="524">
        <v>5</v>
      </c>
      <c r="BA216" s="524">
        <v>1</v>
      </c>
      <c r="BB216" s="524">
        <v>5</v>
      </c>
      <c r="BC216" s="524">
        <v>1</v>
      </c>
      <c r="BD216" s="537" t="s">
        <v>68</v>
      </c>
      <c r="BE216" s="524">
        <v>0</v>
      </c>
      <c r="BF216" s="524" t="s">
        <v>164</v>
      </c>
      <c r="BG216" s="367"/>
      <c r="BH216" s="367"/>
      <c r="BI216" s="524">
        <v>9.16</v>
      </c>
      <c r="BJ216" s="524">
        <v>9.26</v>
      </c>
      <c r="BK216" s="524">
        <v>8.86</v>
      </c>
      <c r="BL216" s="521">
        <f>SUM(BI216:BK216)</f>
        <v>27.28</v>
      </c>
      <c r="BM216" s="524">
        <v>455.17</v>
      </c>
      <c r="BN216" s="524">
        <v>11.75</v>
      </c>
      <c r="BO216" s="521">
        <v>1</v>
      </c>
    </row>
    <row r="217" spans="1:67" s="453" customFormat="1" ht="12.75">
      <c r="A217" s="468"/>
      <c r="B217" s="212" t="s">
        <v>157</v>
      </c>
      <c r="C217" s="525"/>
      <c r="D217" s="526" t="s">
        <v>89</v>
      </c>
      <c r="E217" s="527" t="s">
        <v>68</v>
      </c>
      <c r="F217" s="527" t="s">
        <v>68</v>
      </c>
      <c r="G217" s="527" t="s">
        <v>68</v>
      </c>
      <c r="H217" s="527" t="s">
        <v>68</v>
      </c>
      <c r="I217" s="527" t="s">
        <v>68</v>
      </c>
      <c r="J217" s="531">
        <f>AVERAGE(J206:J216)</f>
        <v>208.36363636363637</v>
      </c>
      <c r="K217" s="531">
        <f>AVERAGE(K206:K216)</f>
        <v>15.390909090909092</v>
      </c>
      <c r="L217" s="527" t="s">
        <v>68</v>
      </c>
      <c r="M217" s="531">
        <f>AVERAGE(M206:M216)</f>
        <v>75.1690909090909</v>
      </c>
      <c r="N217" s="531">
        <f>AVERAGE(N206:N216)</f>
        <v>81.9090909090909</v>
      </c>
      <c r="O217" s="527" t="s">
        <v>68</v>
      </c>
      <c r="P217" s="531">
        <f>AVERAGE(P206:P216)</f>
        <v>31.972727272727273</v>
      </c>
      <c r="Q217" s="531">
        <f>AVERAGE(Q206:Q216)</f>
        <v>37.82181818181818</v>
      </c>
      <c r="R217" s="531">
        <f>AVERAGE(R206:R216)</f>
        <v>44.98272727272728</v>
      </c>
      <c r="S217" s="527">
        <f>AVERAGE(S206:S216)</f>
        <v>1.2222222222222223</v>
      </c>
      <c r="T217" s="527" t="s">
        <v>68</v>
      </c>
      <c r="U217" s="531">
        <f aca="true" t="shared" si="35" ref="U217:X217">AVERAGE(U206:U216)</f>
        <v>9.063749999999999</v>
      </c>
      <c r="V217" s="531">
        <f t="shared" si="35"/>
        <v>19.862499999999997</v>
      </c>
      <c r="W217" s="531">
        <f t="shared" si="35"/>
        <v>2.9025</v>
      </c>
      <c r="X217" s="531">
        <f t="shared" si="35"/>
        <v>2</v>
      </c>
      <c r="Y217" s="534"/>
      <c r="Z217" s="526" t="s">
        <v>89</v>
      </c>
      <c r="AA217" s="535"/>
      <c r="AB217" s="535"/>
      <c r="AC217" s="535"/>
      <c r="AD217" s="535"/>
      <c r="AE217" s="535"/>
      <c r="AF217" s="535"/>
      <c r="AG217" s="535"/>
      <c r="AH217" s="535"/>
      <c r="AI217" s="535"/>
      <c r="AJ217" s="535"/>
      <c r="AK217" s="535"/>
      <c r="AL217" s="535"/>
      <c r="AM217" s="535"/>
      <c r="AN217" s="535"/>
      <c r="AO217" s="535"/>
      <c r="AP217" s="535"/>
      <c r="AQ217" s="535"/>
      <c r="AR217" s="535"/>
      <c r="AS217" s="535"/>
      <c r="AT217" s="535"/>
      <c r="AU217" s="535"/>
      <c r="AV217" s="535"/>
      <c r="AW217" s="535"/>
      <c r="AX217" s="534"/>
      <c r="AY217" s="526" t="s">
        <v>89</v>
      </c>
      <c r="AZ217" s="538"/>
      <c r="BA217" s="538"/>
      <c r="BB217" s="538"/>
      <c r="BC217" s="538"/>
      <c r="BD217" s="539"/>
      <c r="BE217" s="538"/>
      <c r="BF217" s="538"/>
      <c r="BG217" s="534"/>
      <c r="BH217" s="534"/>
      <c r="BI217" s="531">
        <f aca="true" t="shared" si="36" ref="BI217:BM217">AVERAGE(BI206:BI216)</f>
        <v>9.502727272727272</v>
      </c>
      <c r="BJ217" s="531">
        <f t="shared" si="36"/>
        <v>9.44</v>
      </c>
      <c r="BK217" s="531">
        <f t="shared" si="36"/>
        <v>9.694545454545453</v>
      </c>
      <c r="BL217" s="531">
        <f t="shared" si="36"/>
        <v>28.627272727272725</v>
      </c>
      <c r="BM217" s="531">
        <f t="shared" si="36"/>
        <v>477.05727272727285</v>
      </c>
      <c r="BN217" s="531">
        <f>(BM217-444.02)/444.02*100</f>
        <v>7.440492033528415</v>
      </c>
      <c r="BO217" s="540">
        <v>3</v>
      </c>
    </row>
    <row r="218" spans="1:67" s="452" customFormat="1" ht="15.75" customHeight="1">
      <c r="A218" s="468"/>
      <c r="B218" s="212" t="s">
        <v>101</v>
      </c>
      <c r="C218" s="464" t="s">
        <v>165</v>
      </c>
      <c r="D218" s="465" t="s">
        <v>127</v>
      </c>
      <c r="E218" s="491">
        <v>43411</v>
      </c>
      <c r="F218" s="491">
        <v>43433</v>
      </c>
      <c r="G218" s="467"/>
      <c r="H218" s="467"/>
      <c r="I218" s="491">
        <v>43244</v>
      </c>
      <c r="J218" s="467">
        <v>197</v>
      </c>
      <c r="K218" s="478">
        <v>15.5</v>
      </c>
      <c r="L218" s="467">
        <v>3</v>
      </c>
      <c r="M218" s="478">
        <v>51.8</v>
      </c>
      <c r="N218" s="478">
        <v>73</v>
      </c>
      <c r="O218" s="467">
        <v>2</v>
      </c>
      <c r="P218" s="478">
        <v>24</v>
      </c>
      <c r="Q218" s="478">
        <v>42</v>
      </c>
      <c r="R218" s="478">
        <v>55.9</v>
      </c>
      <c r="S218" s="367"/>
      <c r="T218" s="367"/>
      <c r="U218" s="367"/>
      <c r="V218" s="367"/>
      <c r="W218" s="367"/>
      <c r="X218" s="367"/>
      <c r="Y218" s="464" t="s">
        <v>165</v>
      </c>
      <c r="Z218" s="465" t="s">
        <v>127</v>
      </c>
      <c r="AA218" s="467"/>
      <c r="AB218" s="367"/>
      <c r="AC218" s="467"/>
      <c r="AD218" s="467">
        <v>1</v>
      </c>
      <c r="AE218" s="467">
        <v>1</v>
      </c>
      <c r="AF218" s="478">
        <v>2</v>
      </c>
      <c r="AG218" s="467"/>
      <c r="AH218" s="467"/>
      <c r="AI218" s="467"/>
      <c r="AJ218" s="467"/>
      <c r="AK218" s="467"/>
      <c r="AL218" s="467"/>
      <c r="AM218" s="467"/>
      <c r="AN218" s="467"/>
      <c r="AO218" s="467"/>
      <c r="AP218" s="467">
        <v>1</v>
      </c>
      <c r="AQ218" s="367"/>
      <c r="AR218" s="481"/>
      <c r="AS218" s="367"/>
      <c r="AT218" s="367"/>
      <c r="AU218" s="367"/>
      <c r="AV218" s="367"/>
      <c r="AW218" s="367"/>
      <c r="AX218" s="464" t="s">
        <v>165</v>
      </c>
      <c r="AY218" s="465" t="s">
        <v>127</v>
      </c>
      <c r="AZ218" s="467">
        <v>5</v>
      </c>
      <c r="BA218" s="467">
        <v>1</v>
      </c>
      <c r="BB218" s="467">
        <v>5</v>
      </c>
      <c r="BC218" s="467">
        <v>5</v>
      </c>
      <c r="BD218" s="367"/>
      <c r="BE218" s="467">
        <v>1</v>
      </c>
      <c r="BF218" s="367"/>
      <c r="BG218" s="478">
        <v>55.9</v>
      </c>
      <c r="BH218" s="478">
        <v>719</v>
      </c>
      <c r="BI218" s="467">
        <v>107.9</v>
      </c>
      <c r="BJ218" s="467">
        <v>100.2</v>
      </c>
      <c r="BK218" s="467">
        <v>104.1</v>
      </c>
      <c r="BL218" s="467">
        <v>435.4</v>
      </c>
      <c r="BM218" s="467">
        <v>5.64</v>
      </c>
      <c r="BN218" s="367"/>
      <c r="BO218" s="467">
        <v>1</v>
      </c>
    </row>
    <row r="219" spans="1:67" s="452" customFormat="1" ht="15.75" customHeight="1">
      <c r="A219" s="468"/>
      <c r="B219" s="212" t="s">
        <v>101</v>
      </c>
      <c r="C219" s="466"/>
      <c r="D219" s="465" t="s">
        <v>103</v>
      </c>
      <c r="E219" s="491">
        <v>43417</v>
      </c>
      <c r="F219" s="491">
        <v>43435</v>
      </c>
      <c r="G219" s="467"/>
      <c r="H219" s="467"/>
      <c r="I219" s="491">
        <v>43244</v>
      </c>
      <c r="J219" s="467">
        <v>192</v>
      </c>
      <c r="K219" s="467">
        <v>14.6</v>
      </c>
      <c r="L219" s="467">
        <v>1</v>
      </c>
      <c r="M219" s="467">
        <v>70.3</v>
      </c>
      <c r="N219" s="467">
        <v>79.1</v>
      </c>
      <c r="O219" s="467">
        <v>1</v>
      </c>
      <c r="P219" s="478">
        <v>20.9</v>
      </c>
      <c r="Q219" s="478">
        <v>41.9</v>
      </c>
      <c r="R219" s="478">
        <v>47.6</v>
      </c>
      <c r="S219" s="367"/>
      <c r="T219" s="367"/>
      <c r="U219" s="367"/>
      <c r="V219" s="367"/>
      <c r="W219" s="367"/>
      <c r="X219" s="367"/>
      <c r="Y219" s="466"/>
      <c r="Z219" s="465" t="s">
        <v>103</v>
      </c>
      <c r="AA219" s="467">
        <v>0</v>
      </c>
      <c r="AB219" s="367"/>
      <c r="AC219" s="467"/>
      <c r="AD219" s="467">
        <v>1</v>
      </c>
      <c r="AE219" s="467">
        <v>10</v>
      </c>
      <c r="AF219" s="467">
        <v>1</v>
      </c>
      <c r="AG219" s="467"/>
      <c r="AH219" s="467">
        <v>0</v>
      </c>
      <c r="AI219" s="467"/>
      <c r="AJ219" s="467"/>
      <c r="AK219" s="467"/>
      <c r="AL219" s="467">
        <v>0</v>
      </c>
      <c r="AM219" s="467"/>
      <c r="AN219" s="467">
        <v>0</v>
      </c>
      <c r="AO219" s="467"/>
      <c r="AP219" s="467">
        <v>1</v>
      </c>
      <c r="AQ219" s="367"/>
      <c r="AR219" s="467">
        <v>1</v>
      </c>
      <c r="AS219" s="367"/>
      <c r="AT219" s="367"/>
      <c r="AU219" s="367"/>
      <c r="AV219" s="367"/>
      <c r="AW219" s="367"/>
      <c r="AX219" s="466"/>
      <c r="AY219" s="465" t="s">
        <v>103</v>
      </c>
      <c r="AZ219" s="467">
        <v>5</v>
      </c>
      <c r="BA219" s="467">
        <v>1</v>
      </c>
      <c r="BB219" s="467">
        <v>5</v>
      </c>
      <c r="BC219" s="467">
        <v>1</v>
      </c>
      <c r="BD219" s="367"/>
      <c r="BE219" s="467">
        <v>0</v>
      </c>
      <c r="BF219" s="367"/>
      <c r="BG219" s="478">
        <v>47.6</v>
      </c>
      <c r="BH219" s="467">
        <v>852</v>
      </c>
      <c r="BI219" s="478">
        <v>124.1</v>
      </c>
      <c r="BJ219" s="478">
        <v>123.7</v>
      </c>
      <c r="BK219" s="467">
        <v>123.9</v>
      </c>
      <c r="BL219" s="478">
        <v>413</v>
      </c>
      <c r="BM219" s="478">
        <v>6.6</v>
      </c>
      <c r="BN219" s="367"/>
      <c r="BO219" s="467">
        <v>2</v>
      </c>
    </row>
    <row r="220" spans="1:67" s="452" customFormat="1" ht="15.75" customHeight="1">
      <c r="A220" s="468"/>
      <c r="B220" s="212" t="s">
        <v>101</v>
      </c>
      <c r="C220" s="466"/>
      <c r="D220" s="465" t="s">
        <v>70</v>
      </c>
      <c r="E220" s="491">
        <v>43397</v>
      </c>
      <c r="F220" s="491">
        <v>43403</v>
      </c>
      <c r="G220" s="491">
        <v>43198</v>
      </c>
      <c r="H220" s="491">
        <v>43202</v>
      </c>
      <c r="I220" s="491">
        <v>43248</v>
      </c>
      <c r="J220" s="467">
        <v>216</v>
      </c>
      <c r="K220" s="467">
        <v>15.87</v>
      </c>
      <c r="L220" s="467">
        <v>5</v>
      </c>
      <c r="M220" s="467">
        <v>67.37</v>
      </c>
      <c r="N220" s="467">
        <v>83</v>
      </c>
      <c r="O220" s="467">
        <v>3</v>
      </c>
      <c r="P220" s="467">
        <v>32.17</v>
      </c>
      <c r="Q220" s="467">
        <v>42.7</v>
      </c>
      <c r="R220" s="487">
        <v>43.6</v>
      </c>
      <c r="S220" s="367"/>
      <c r="T220" s="367"/>
      <c r="U220" s="367"/>
      <c r="V220" s="367"/>
      <c r="W220" s="367"/>
      <c r="X220" s="367"/>
      <c r="Y220" s="466"/>
      <c r="Z220" s="465" t="s">
        <v>70</v>
      </c>
      <c r="AA220" s="467" t="s">
        <v>68</v>
      </c>
      <c r="AB220" s="367"/>
      <c r="AC220" s="467" t="s">
        <v>68</v>
      </c>
      <c r="AD220" s="467" t="s">
        <v>68</v>
      </c>
      <c r="AE220" s="467">
        <v>30</v>
      </c>
      <c r="AF220" s="467">
        <v>2</v>
      </c>
      <c r="AG220" s="467" t="s">
        <v>68</v>
      </c>
      <c r="AH220" s="467" t="s">
        <v>68</v>
      </c>
      <c r="AI220" s="467" t="s">
        <v>68</v>
      </c>
      <c r="AJ220" s="487" t="s">
        <v>68</v>
      </c>
      <c r="AK220" s="467" t="s">
        <v>68</v>
      </c>
      <c r="AL220" s="467" t="s">
        <v>68</v>
      </c>
      <c r="AM220" s="467" t="s">
        <v>68</v>
      </c>
      <c r="AN220" s="467" t="s">
        <v>68</v>
      </c>
      <c r="AO220" s="467"/>
      <c r="AP220" s="467" t="s">
        <v>68</v>
      </c>
      <c r="AQ220" s="367"/>
      <c r="AR220" s="467" t="s">
        <v>68</v>
      </c>
      <c r="AS220" s="367"/>
      <c r="AT220" s="367"/>
      <c r="AU220" s="367"/>
      <c r="AV220" s="367"/>
      <c r="AW220" s="367"/>
      <c r="AX220" s="466"/>
      <c r="AY220" s="465" t="s">
        <v>70</v>
      </c>
      <c r="AZ220" s="467">
        <v>5</v>
      </c>
      <c r="BA220" s="467">
        <v>1</v>
      </c>
      <c r="BB220" s="467">
        <v>5</v>
      </c>
      <c r="BC220" s="467">
        <v>1</v>
      </c>
      <c r="BD220" s="367"/>
      <c r="BE220" s="467" t="s">
        <v>68</v>
      </c>
      <c r="BF220" s="367"/>
      <c r="BG220" s="487">
        <v>43.6</v>
      </c>
      <c r="BH220" s="467" t="s">
        <v>68</v>
      </c>
      <c r="BI220" s="467">
        <v>154.55</v>
      </c>
      <c r="BJ220" s="467">
        <v>138.2</v>
      </c>
      <c r="BK220" s="467">
        <v>146.38</v>
      </c>
      <c r="BL220" s="467">
        <v>492.85</v>
      </c>
      <c r="BM220" s="467">
        <v>7.2</v>
      </c>
      <c r="BN220" s="367"/>
      <c r="BO220" s="467">
        <v>1</v>
      </c>
    </row>
    <row r="221" spans="1:67" s="452" customFormat="1" ht="15.75" customHeight="1">
      <c r="A221" s="468"/>
      <c r="B221" s="212" t="s">
        <v>101</v>
      </c>
      <c r="C221" s="466"/>
      <c r="D221" s="465" t="s">
        <v>128</v>
      </c>
      <c r="E221" s="491">
        <v>43401</v>
      </c>
      <c r="F221" s="491">
        <v>43408</v>
      </c>
      <c r="G221" s="467"/>
      <c r="H221" s="467"/>
      <c r="I221" s="491">
        <v>43244</v>
      </c>
      <c r="J221" s="467">
        <v>208</v>
      </c>
      <c r="K221" s="478">
        <v>15.2</v>
      </c>
      <c r="L221" s="467">
        <v>2</v>
      </c>
      <c r="M221" s="478">
        <v>63.6</v>
      </c>
      <c r="N221" s="478">
        <v>82.3</v>
      </c>
      <c r="O221" s="465" t="s">
        <v>129</v>
      </c>
      <c r="P221" s="467">
        <v>30.1</v>
      </c>
      <c r="Q221" s="467">
        <v>38.6</v>
      </c>
      <c r="R221" s="467">
        <v>46.3</v>
      </c>
      <c r="S221" s="367"/>
      <c r="T221" s="367"/>
      <c r="U221" s="367"/>
      <c r="V221" s="367"/>
      <c r="W221" s="367"/>
      <c r="X221" s="367"/>
      <c r="Y221" s="466"/>
      <c r="Z221" s="465" t="s">
        <v>128</v>
      </c>
      <c r="AA221" s="478">
        <v>19</v>
      </c>
      <c r="AB221" s="367"/>
      <c r="AC221" s="478"/>
      <c r="AD221" s="478">
        <v>2</v>
      </c>
      <c r="AE221" s="496" t="s">
        <v>107</v>
      </c>
      <c r="AF221" s="496" t="s">
        <v>107</v>
      </c>
      <c r="AG221" s="496" t="s">
        <v>107</v>
      </c>
      <c r="AH221" s="496" t="s">
        <v>107</v>
      </c>
      <c r="AI221" s="478"/>
      <c r="AJ221" s="487"/>
      <c r="AK221" s="467"/>
      <c r="AL221" s="496" t="s">
        <v>107</v>
      </c>
      <c r="AM221" s="496" t="s">
        <v>107</v>
      </c>
      <c r="AN221" s="496" t="s">
        <v>107</v>
      </c>
      <c r="AO221" s="478"/>
      <c r="AP221" s="496" t="s">
        <v>107</v>
      </c>
      <c r="AQ221" s="367"/>
      <c r="AR221" s="496" t="s">
        <v>107</v>
      </c>
      <c r="AS221" s="367"/>
      <c r="AT221" s="367"/>
      <c r="AU221" s="367"/>
      <c r="AV221" s="367"/>
      <c r="AW221" s="367"/>
      <c r="AX221" s="466"/>
      <c r="AY221" s="465" t="s">
        <v>128</v>
      </c>
      <c r="AZ221" s="467">
        <v>5</v>
      </c>
      <c r="BA221" s="467">
        <v>1</v>
      </c>
      <c r="BB221" s="467">
        <v>5</v>
      </c>
      <c r="BC221" s="467">
        <v>3</v>
      </c>
      <c r="BD221" s="367"/>
      <c r="BE221" s="467">
        <v>3</v>
      </c>
      <c r="BF221" s="367"/>
      <c r="BG221" s="467">
        <v>46.3</v>
      </c>
      <c r="BH221" s="467"/>
      <c r="BI221" s="467">
        <v>96.79</v>
      </c>
      <c r="BJ221" s="467">
        <v>94.11</v>
      </c>
      <c r="BK221" s="467">
        <v>95.45</v>
      </c>
      <c r="BL221" s="467">
        <v>397.7</v>
      </c>
      <c r="BM221" s="467">
        <v>6.19</v>
      </c>
      <c r="BN221" s="367"/>
      <c r="BO221" s="467">
        <v>2</v>
      </c>
    </row>
    <row r="222" spans="1:67" s="452" customFormat="1" ht="12.75">
      <c r="A222" s="468"/>
      <c r="B222" s="212" t="s">
        <v>101</v>
      </c>
      <c r="C222" s="466"/>
      <c r="D222" s="465" t="s">
        <v>104</v>
      </c>
      <c r="E222" s="491">
        <v>43413</v>
      </c>
      <c r="F222" s="491">
        <v>43424</v>
      </c>
      <c r="G222" s="467"/>
      <c r="H222" s="467"/>
      <c r="I222" s="491">
        <v>43248</v>
      </c>
      <c r="J222" s="479">
        <v>200</v>
      </c>
      <c r="K222" s="479">
        <v>13.35</v>
      </c>
      <c r="L222" s="467">
        <v>3</v>
      </c>
      <c r="M222" s="479">
        <v>68.45</v>
      </c>
      <c r="N222" s="479">
        <v>73</v>
      </c>
      <c r="O222" s="467">
        <v>2</v>
      </c>
      <c r="P222" s="479">
        <v>28.45</v>
      </c>
      <c r="Q222" s="479">
        <v>35.9</v>
      </c>
      <c r="R222" s="479">
        <v>46.59</v>
      </c>
      <c r="S222" s="367"/>
      <c r="T222" s="367"/>
      <c r="U222" s="367"/>
      <c r="V222" s="367"/>
      <c r="W222" s="367"/>
      <c r="X222" s="367"/>
      <c r="Y222" s="466"/>
      <c r="Z222" s="465" t="s">
        <v>104</v>
      </c>
      <c r="AA222" s="478"/>
      <c r="AB222" s="367"/>
      <c r="AC222" s="467"/>
      <c r="AD222" s="467">
        <v>1</v>
      </c>
      <c r="AE222" s="478"/>
      <c r="AF222" s="467">
        <v>3</v>
      </c>
      <c r="AG222" s="467">
        <v>0</v>
      </c>
      <c r="AH222" s="478"/>
      <c r="AI222" s="478"/>
      <c r="AJ222" s="487"/>
      <c r="AK222" s="467">
        <v>1</v>
      </c>
      <c r="AL222" s="467">
        <v>0</v>
      </c>
      <c r="AM222" s="467">
        <v>0</v>
      </c>
      <c r="AN222" s="467">
        <v>1</v>
      </c>
      <c r="AO222" s="467"/>
      <c r="AP222" s="467">
        <v>1</v>
      </c>
      <c r="AQ222" s="367"/>
      <c r="AR222" s="467">
        <v>1</v>
      </c>
      <c r="AS222" s="367"/>
      <c r="AT222" s="367"/>
      <c r="AU222" s="367"/>
      <c r="AV222" s="367"/>
      <c r="AW222" s="367"/>
      <c r="AX222" s="466"/>
      <c r="AY222" s="465" t="s">
        <v>104</v>
      </c>
      <c r="AZ222" s="467">
        <v>5</v>
      </c>
      <c r="BA222" s="467">
        <v>5</v>
      </c>
      <c r="BB222" s="467">
        <v>5</v>
      </c>
      <c r="BC222" s="467">
        <v>3</v>
      </c>
      <c r="BD222" s="367"/>
      <c r="BE222" s="467">
        <v>0</v>
      </c>
      <c r="BF222" s="367"/>
      <c r="BG222" s="479">
        <v>46.59</v>
      </c>
      <c r="BH222" s="479">
        <v>785.5</v>
      </c>
      <c r="BI222" s="479">
        <v>100.4</v>
      </c>
      <c r="BJ222" s="479">
        <v>95.8</v>
      </c>
      <c r="BK222" s="467">
        <v>98.1</v>
      </c>
      <c r="BL222" s="479">
        <v>436</v>
      </c>
      <c r="BM222" s="479">
        <v>5.78</v>
      </c>
      <c r="BN222" s="367"/>
      <c r="BO222" s="467">
        <v>2</v>
      </c>
    </row>
    <row r="223" spans="1:67" s="452" customFormat="1" ht="12.75">
      <c r="A223" s="468"/>
      <c r="B223" s="212" t="s">
        <v>101</v>
      </c>
      <c r="C223" s="466"/>
      <c r="D223" s="465" t="s">
        <v>120</v>
      </c>
      <c r="E223" s="491">
        <v>43412</v>
      </c>
      <c r="F223" s="491">
        <v>43423</v>
      </c>
      <c r="G223" s="467"/>
      <c r="H223" s="467"/>
      <c r="I223" s="491">
        <v>43250</v>
      </c>
      <c r="J223" s="467">
        <v>192</v>
      </c>
      <c r="K223" s="467">
        <v>21.33</v>
      </c>
      <c r="L223" s="467">
        <v>5</v>
      </c>
      <c r="M223" s="467">
        <v>95.2</v>
      </c>
      <c r="N223" s="467">
        <v>82</v>
      </c>
      <c r="O223" s="467">
        <v>3</v>
      </c>
      <c r="P223" s="467">
        <v>32.34</v>
      </c>
      <c r="Q223" s="467">
        <v>35.1</v>
      </c>
      <c r="R223" s="467">
        <v>44.3</v>
      </c>
      <c r="S223" s="367"/>
      <c r="T223" s="367"/>
      <c r="U223" s="367"/>
      <c r="V223" s="367"/>
      <c r="W223" s="367"/>
      <c r="X223" s="367"/>
      <c r="Y223" s="466"/>
      <c r="Z223" s="465" t="s">
        <v>120</v>
      </c>
      <c r="AA223" s="467">
        <v>0.012</v>
      </c>
      <c r="AB223" s="367"/>
      <c r="AC223" s="467"/>
      <c r="AD223" s="465" t="s">
        <v>94</v>
      </c>
      <c r="AE223" s="467">
        <v>2</v>
      </c>
      <c r="AF223" s="491">
        <v>43134</v>
      </c>
      <c r="AG223" s="467"/>
      <c r="AH223" s="465" t="s">
        <v>94</v>
      </c>
      <c r="AI223" s="478"/>
      <c r="AJ223" s="487"/>
      <c r="AK223" s="467"/>
      <c r="AL223" s="465" t="s">
        <v>94</v>
      </c>
      <c r="AM223" s="467">
        <v>0</v>
      </c>
      <c r="AN223" s="467">
        <v>1</v>
      </c>
      <c r="AO223" s="467"/>
      <c r="AP223" s="465" t="s">
        <v>130</v>
      </c>
      <c r="AQ223" s="367"/>
      <c r="AR223" s="465" t="s">
        <v>94</v>
      </c>
      <c r="AS223" s="367"/>
      <c r="AT223" s="367"/>
      <c r="AU223" s="367"/>
      <c r="AV223" s="367"/>
      <c r="AW223" s="367"/>
      <c r="AX223" s="466"/>
      <c r="AY223" s="465" t="s">
        <v>120</v>
      </c>
      <c r="AZ223" s="467">
        <v>5</v>
      </c>
      <c r="BA223" s="467">
        <v>1</v>
      </c>
      <c r="BB223" s="467">
        <v>5</v>
      </c>
      <c r="BC223" s="467">
        <v>1</v>
      </c>
      <c r="BD223" s="367"/>
      <c r="BE223" s="467">
        <v>0</v>
      </c>
      <c r="BF223" s="367"/>
      <c r="BG223" s="467">
        <v>44.3</v>
      </c>
      <c r="BH223" s="467">
        <v>798</v>
      </c>
      <c r="BI223" s="467">
        <v>109.8</v>
      </c>
      <c r="BJ223" s="467">
        <v>110.2</v>
      </c>
      <c r="BK223" s="467">
        <v>110</v>
      </c>
      <c r="BL223" s="467">
        <v>488.89</v>
      </c>
      <c r="BM223" s="467">
        <v>4.07</v>
      </c>
      <c r="BN223" s="367"/>
      <c r="BO223" s="467">
        <v>1</v>
      </c>
    </row>
    <row r="224" spans="1:67" s="452" customFormat="1" ht="15.75" customHeight="1">
      <c r="A224" s="468"/>
      <c r="B224" s="212" t="s">
        <v>101</v>
      </c>
      <c r="C224" s="466"/>
      <c r="D224" s="465" t="s">
        <v>84</v>
      </c>
      <c r="E224" s="491">
        <v>43408</v>
      </c>
      <c r="F224" s="491">
        <v>43419</v>
      </c>
      <c r="G224" s="467"/>
      <c r="H224" s="467"/>
      <c r="I224" s="491">
        <v>43247</v>
      </c>
      <c r="J224" s="467">
        <v>204</v>
      </c>
      <c r="K224" s="467">
        <v>15.8</v>
      </c>
      <c r="L224" s="467">
        <v>3</v>
      </c>
      <c r="M224" s="467">
        <v>67.5</v>
      </c>
      <c r="N224" s="467">
        <v>87.5</v>
      </c>
      <c r="O224" s="467">
        <v>5</v>
      </c>
      <c r="P224" s="467">
        <v>33.4</v>
      </c>
      <c r="Q224" s="467">
        <v>33.1</v>
      </c>
      <c r="R224" s="467">
        <v>51.1</v>
      </c>
      <c r="S224" s="367"/>
      <c r="T224" s="367"/>
      <c r="U224" s="367"/>
      <c r="V224" s="367"/>
      <c r="W224" s="367"/>
      <c r="X224" s="367"/>
      <c r="Y224" s="466"/>
      <c r="Z224" s="465" t="s">
        <v>84</v>
      </c>
      <c r="AA224" s="467">
        <v>0</v>
      </c>
      <c r="AB224" s="367"/>
      <c r="AC224" s="467"/>
      <c r="AD224" s="467">
        <v>1</v>
      </c>
      <c r="AE224" s="467">
        <v>0</v>
      </c>
      <c r="AF224" s="467">
        <v>1</v>
      </c>
      <c r="AG224" s="467"/>
      <c r="AH224" s="467">
        <v>1</v>
      </c>
      <c r="AI224" s="478"/>
      <c r="AJ224" s="467"/>
      <c r="AK224" s="467">
        <v>0</v>
      </c>
      <c r="AL224" s="467">
        <v>1</v>
      </c>
      <c r="AM224" s="467">
        <v>0</v>
      </c>
      <c r="AN224" s="467">
        <v>1</v>
      </c>
      <c r="AO224" s="467"/>
      <c r="AP224" s="467">
        <v>2</v>
      </c>
      <c r="AQ224" s="367"/>
      <c r="AR224" s="467">
        <v>2</v>
      </c>
      <c r="AS224" s="367"/>
      <c r="AT224" s="367"/>
      <c r="AU224" s="367"/>
      <c r="AV224" s="367"/>
      <c r="AW224" s="367"/>
      <c r="AX224" s="466"/>
      <c r="AY224" s="465" t="s">
        <v>84</v>
      </c>
      <c r="AZ224" s="467">
        <v>5</v>
      </c>
      <c r="BA224" s="467">
        <v>1</v>
      </c>
      <c r="BB224" s="467">
        <v>5</v>
      </c>
      <c r="BC224" s="467">
        <v>3</v>
      </c>
      <c r="BD224" s="367"/>
      <c r="BE224" s="467">
        <v>0</v>
      </c>
      <c r="BF224" s="367"/>
      <c r="BG224" s="467">
        <v>51.1</v>
      </c>
      <c r="BH224" s="467"/>
      <c r="BI224" s="467">
        <v>124.8</v>
      </c>
      <c r="BJ224" s="467">
        <v>124.15</v>
      </c>
      <c r="BK224" s="467">
        <v>124.48</v>
      </c>
      <c r="BL224" s="467">
        <v>518.65</v>
      </c>
      <c r="BM224" s="467">
        <v>5.8</v>
      </c>
      <c r="BN224" s="367"/>
      <c r="BO224" s="467">
        <v>2</v>
      </c>
    </row>
    <row r="225" spans="1:67" s="452" customFormat="1" ht="15.75" customHeight="1">
      <c r="A225" s="468"/>
      <c r="B225" s="212" t="s">
        <v>101</v>
      </c>
      <c r="C225" s="466"/>
      <c r="D225" s="465" t="s">
        <v>131</v>
      </c>
      <c r="E225" s="491">
        <v>43404</v>
      </c>
      <c r="F225" s="491">
        <v>43415</v>
      </c>
      <c r="G225" s="467"/>
      <c r="H225" s="467"/>
      <c r="I225" s="491">
        <v>43252</v>
      </c>
      <c r="J225" s="467">
        <v>213</v>
      </c>
      <c r="K225" s="467">
        <v>15.35</v>
      </c>
      <c r="L225" s="467">
        <v>5</v>
      </c>
      <c r="M225" s="467">
        <v>81.11</v>
      </c>
      <c r="N225" s="467">
        <v>92.3</v>
      </c>
      <c r="O225" s="467">
        <v>3</v>
      </c>
      <c r="P225" s="467">
        <v>34.02</v>
      </c>
      <c r="Q225" s="467">
        <v>37.17</v>
      </c>
      <c r="R225" s="467">
        <v>40.22</v>
      </c>
      <c r="S225" s="367"/>
      <c r="T225" s="367"/>
      <c r="U225" s="367"/>
      <c r="V225" s="367"/>
      <c r="W225" s="367"/>
      <c r="X225" s="367"/>
      <c r="Y225" s="466"/>
      <c r="Z225" s="465" t="s">
        <v>131</v>
      </c>
      <c r="AA225" s="467">
        <v>4</v>
      </c>
      <c r="AB225" s="367"/>
      <c r="AC225" s="467"/>
      <c r="AD225" s="467">
        <v>1</v>
      </c>
      <c r="AE225" s="467">
        <v>0</v>
      </c>
      <c r="AF225" s="467">
        <v>1</v>
      </c>
      <c r="AG225" s="467"/>
      <c r="AH225" s="465" t="s">
        <v>94</v>
      </c>
      <c r="AI225" s="478"/>
      <c r="AJ225" s="467"/>
      <c r="AK225" s="467">
        <v>0</v>
      </c>
      <c r="AL225" s="467">
        <v>0</v>
      </c>
      <c r="AM225" s="467">
        <v>3.5</v>
      </c>
      <c r="AN225" s="467">
        <v>2</v>
      </c>
      <c r="AO225" s="467"/>
      <c r="AP225" s="467">
        <v>1</v>
      </c>
      <c r="AQ225" s="367"/>
      <c r="AR225" s="467">
        <v>1</v>
      </c>
      <c r="AS225" s="367"/>
      <c r="AT225" s="367"/>
      <c r="AU225" s="367"/>
      <c r="AV225" s="367"/>
      <c r="AW225" s="367"/>
      <c r="AX225" s="466"/>
      <c r="AY225" s="465" t="s">
        <v>131</v>
      </c>
      <c r="AZ225" s="467">
        <v>5</v>
      </c>
      <c r="BA225" s="478">
        <v>1</v>
      </c>
      <c r="BB225" s="467">
        <v>5</v>
      </c>
      <c r="BC225" s="467">
        <v>1</v>
      </c>
      <c r="BD225" s="367"/>
      <c r="BE225" s="467">
        <v>1</v>
      </c>
      <c r="BF225" s="367"/>
      <c r="BG225" s="467">
        <v>40.22</v>
      </c>
      <c r="BH225" s="467">
        <v>786</v>
      </c>
      <c r="BI225" s="467">
        <v>106.31</v>
      </c>
      <c r="BJ225" s="467">
        <v>105.65</v>
      </c>
      <c r="BK225" s="467">
        <v>105.98</v>
      </c>
      <c r="BL225" s="467">
        <v>471.26</v>
      </c>
      <c r="BM225" s="467">
        <v>6.09</v>
      </c>
      <c r="BN225" s="367"/>
      <c r="BO225" s="467">
        <v>1</v>
      </c>
    </row>
    <row r="226" spans="1:67" s="452" customFormat="1" ht="15.75" customHeight="1">
      <c r="A226" s="468"/>
      <c r="B226" s="212" t="s">
        <v>101</v>
      </c>
      <c r="C226" s="466"/>
      <c r="D226" s="465" t="s">
        <v>98</v>
      </c>
      <c r="E226" s="491">
        <v>43406</v>
      </c>
      <c r="F226" s="491">
        <v>43413</v>
      </c>
      <c r="G226" s="491">
        <v>43208</v>
      </c>
      <c r="H226" s="491">
        <v>43210</v>
      </c>
      <c r="I226" s="491">
        <v>43251</v>
      </c>
      <c r="J226" s="467">
        <v>210</v>
      </c>
      <c r="K226" s="467">
        <v>15.07</v>
      </c>
      <c r="L226" s="467">
        <v>3</v>
      </c>
      <c r="M226" s="467">
        <v>66.8</v>
      </c>
      <c r="N226" s="467">
        <v>75.8</v>
      </c>
      <c r="O226" s="467">
        <v>3</v>
      </c>
      <c r="P226" s="478">
        <v>34.1</v>
      </c>
      <c r="Q226" s="478">
        <v>35.3</v>
      </c>
      <c r="R226" s="478">
        <v>46.1</v>
      </c>
      <c r="S226" s="367"/>
      <c r="T226" s="367"/>
      <c r="U226" s="367"/>
      <c r="V226" s="367"/>
      <c r="W226" s="367"/>
      <c r="X226" s="367"/>
      <c r="Y226" s="466"/>
      <c r="Z226" s="465" t="s">
        <v>98</v>
      </c>
      <c r="AA226" s="467"/>
      <c r="AB226" s="367"/>
      <c r="AC226" s="467">
        <v>5</v>
      </c>
      <c r="AD226" s="491">
        <v>43102</v>
      </c>
      <c r="AE226" s="467">
        <v>5</v>
      </c>
      <c r="AF226" s="467">
        <v>1</v>
      </c>
      <c r="AG226" s="467"/>
      <c r="AH226" s="467"/>
      <c r="AI226" s="467"/>
      <c r="AJ226" s="467"/>
      <c r="AK226" s="467"/>
      <c r="AL226" s="467"/>
      <c r="AM226" s="467"/>
      <c r="AN226" s="467"/>
      <c r="AO226" s="467"/>
      <c r="AP226" s="467"/>
      <c r="AQ226" s="367"/>
      <c r="AR226" s="467"/>
      <c r="AS226" s="367"/>
      <c r="AT226" s="367"/>
      <c r="AU226" s="367"/>
      <c r="AV226" s="367"/>
      <c r="AW226" s="367"/>
      <c r="AX226" s="466"/>
      <c r="AY226" s="465" t="s">
        <v>98</v>
      </c>
      <c r="AZ226" s="478">
        <v>1</v>
      </c>
      <c r="BA226" s="478">
        <v>1</v>
      </c>
      <c r="BB226" s="478">
        <v>5</v>
      </c>
      <c r="BC226" s="478">
        <v>1</v>
      </c>
      <c r="BD226" s="367"/>
      <c r="BE226" s="467"/>
      <c r="BF226" s="367"/>
      <c r="BG226" s="478">
        <v>46.1</v>
      </c>
      <c r="BH226" s="467"/>
      <c r="BI226" s="478">
        <v>83.24</v>
      </c>
      <c r="BJ226" s="478">
        <v>78.37</v>
      </c>
      <c r="BK226" s="467">
        <v>80.81</v>
      </c>
      <c r="BL226" s="478">
        <v>481.22</v>
      </c>
      <c r="BM226" s="478">
        <v>6.01</v>
      </c>
      <c r="BN226" s="367"/>
      <c r="BO226" s="467">
        <v>1</v>
      </c>
    </row>
    <row r="227" spans="1:67" s="452" customFormat="1" ht="15.75" customHeight="1">
      <c r="A227" s="468"/>
      <c r="B227" s="212" t="s">
        <v>101</v>
      </c>
      <c r="C227" s="466"/>
      <c r="D227" s="465" t="s">
        <v>121</v>
      </c>
      <c r="E227" s="528">
        <v>43399</v>
      </c>
      <c r="F227" s="528">
        <v>43407</v>
      </c>
      <c r="G227" s="467"/>
      <c r="H227" s="467"/>
      <c r="I227" s="528">
        <v>43256</v>
      </c>
      <c r="J227" s="478">
        <v>222</v>
      </c>
      <c r="K227" s="478">
        <v>15.1</v>
      </c>
      <c r="L227" s="478">
        <v>3</v>
      </c>
      <c r="M227" s="478">
        <v>115.2</v>
      </c>
      <c r="N227" s="478">
        <v>33.2</v>
      </c>
      <c r="O227" s="478">
        <v>3</v>
      </c>
      <c r="P227" s="478">
        <v>35</v>
      </c>
      <c r="Q227" s="478">
        <v>31.9</v>
      </c>
      <c r="R227" s="478">
        <v>46.9</v>
      </c>
      <c r="S227" s="367"/>
      <c r="T227" s="367"/>
      <c r="U227" s="367"/>
      <c r="V227" s="367"/>
      <c r="W227" s="367"/>
      <c r="X227" s="367"/>
      <c r="Y227" s="466"/>
      <c r="Z227" s="465" t="s">
        <v>121</v>
      </c>
      <c r="AA227" s="478">
        <v>0</v>
      </c>
      <c r="AB227" s="367"/>
      <c r="AC227" s="478"/>
      <c r="AD227" s="478">
        <v>1</v>
      </c>
      <c r="AE227" s="478" t="s">
        <v>68</v>
      </c>
      <c r="AF227" s="478" t="s">
        <v>68</v>
      </c>
      <c r="AG227" s="467"/>
      <c r="AH227" s="478" t="s">
        <v>68</v>
      </c>
      <c r="AI227" s="478"/>
      <c r="AJ227" s="478" t="s">
        <v>68</v>
      </c>
      <c r="AK227" s="478" t="s">
        <v>68</v>
      </c>
      <c r="AL227" s="478" t="s">
        <v>68</v>
      </c>
      <c r="AM227" s="478">
        <v>0</v>
      </c>
      <c r="AN227" s="478">
        <v>1</v>
      </c>
      <c r="AO227" s="478"/>
      <c r="AP227" s="478">
        <v>1</v>
      </c>
      <c r="AQ227" s="367"/>
      <c r="AR227" s="478">
        <v>1</v>
      </c>
      <c r="AS227" s="367"/>
      <c r="AT227" s="367"/>
      <c r="AU227" s="367"/>
      <c r="AV227" s="367"/>
      <c r="AW227" s="367"/>
      <c r="AX227" s="466"/>
      <c r="AY227" s="465" t="s">
        <v>121</v>
      </c>
      <c r="AZ227" s="478">
        <v>5</v>
      </c>
      <c r="BA227" s="478">
        <v>1</v>
      </c>
      <c r="BB227" s="478">
        <v>5</v>
      </c>
      <c r="BC227" s="478">
        <v>1</v>
      </c>
      <c r="BD227" s="367"/>
      <c r="BE227" s="478" t="s">
        <v>68</v>
      </c>
      <c r="BF227" s="367"/>
      <c r="BG227" s="478">
        <v>46.9</v>
      </c>
      <c r="BH227" s="478" t="s">
        <v>68</v>
      </c>
      <c r="BI227" s="478">
        <v>108.82</v>
      </c>
      <c r="BJ227" s="478">
        <v>115.69</v>
      </c>
      <c r="BK227" s="467">
        <v>112.26</v>
      </c>
      <c r="BL227" s="478">
        <v>497.46</v>
      </c>
      <c r="BM227" s="478">
        <v>5.91</v>
      </c>
      <c r="BN227" s="367"/>
      <c r="BO227" s="467">
        <v>1</v>
      </c>
    </row>
    <row r="228" spans="1:67" s="452" customFormat="1" ht="15.75" customHeight="1">
      <c r="A228" s="468"/>
      <c r="B228" s="212" t="s">
        <v>101</v>
      </c>
      <c r="C228" s="466"/>
      <c r="D228" s="465" t="s">
        <v>76</v>
      </c>
      <c r="E228" s="491">
        <v>43407</v>
      </c>
      <c r="F228" s="491">
        <v>43419</v>
      </c>
      <c r="G228" s="491">
        <v>43210</v>
      </c>
      <c r="H228" s="491">
        <v>43212</v>
      </c>
      <c r="I228" s="491">
        <v>43253</v>
      </c>
      <c r="J228" s="467">
        <v>211</v>
      </c>
      <c r="K228" s="467">
        <v>12.93</v>
      </c>
      <c r="L228" s="467">
        <v>5</v>
      </c>
      <c r="M228" s="467">
        <v>92.13</v>
      </c>
      <c r="N228" s="467">
        <v>81</v>
      </c>
      <c r="O228" s="467">
        <v>3</v>
      </c>
      <c r="P228" s="467">
        <v>33.09</v>
      </c>
      <c r="Q228" s="467">
        <v>33.2</v>
      </c>
      <c r="R228" s="467">
        <v>44.5</v>
      </c>
      <c r="S228" s="367"/>
      <c r="T228" s="367"/>
      <c r="U228" s="367"/>
      <c r="V228" s="367"/>
      <c r="W228" s="367"/>
      <c r="X228" s="367"/>
      <c r="Y228" s="466"/>
      <c r="Z228" s="465" t="s">
        <v>76</v>
      </c>
      <c r="AA228" s="467">
        <v>0.04</v>
      </c>
      <c r="AB228" s="367"/>
      <c r="AC228" s="478"/>
      <c r="AD228" s="467" t="s">
        <v>68</v>
      </c>
      <c r="AE228" s="467"/>
      <c r="AF228" s="467">
        <v>2</v>
      </c>
      <c r="AG228" s="467"/>
      <c r="AH228" s="478"/>
      <c r="AI228" s="478"/>
      <c r="AJ228" s="478"/>
      <c r="AK228" s="478"/>
      <c r="AL228" s="478"/>
      <c r="AM228" s="478"/>
      <c r="AN228" s="478"/>
      <c r="AO228" s="478"/>
      <c r="AP228" s="478"/>
      <c r="AQ228" s="367"/>
      <c r="AR228" s="478"/>
      <c r="AS228" s="367"/>
      <c r="AT228" s="367"/>
      <c r="AU228" s="367"/>
      <c r="AV228" s="367"/>
      <c r="AW228" s="367"/>
      <c r="AX228" s="466"/>
      <c r="AY228" s="465" t="s">
        <v>76</v>
      </c>
      <c r="AZ228" s="467">
        <v>5</v>
      </c>
      <c r="BA228" s="467">
        <v>1</v>
      </c>
      <c r="BB228" s="467">
        <v>5</v>
      </c>
      <c r="BC228" s="467">
        <v>1</v>
      </c>
      <c r="BD228" s="367"/>
      <c r="BE228" s="467">
        <v>7</v>
      </c>
      <c r="BF228" s="367"/>
      <c r="BG228" s="467">
        <v>44.5</v>
      </c>
      <c r="BH228" s="478"/>
      <c r="BI228" s="467">
        <v>103.4</v>
      </c>
      <c r="BJ228" s="467">
        <v>104.5</v>
      </c>
      <c r="BK228" s="467">
        <v>103.95</v>
      </c>
      <c r="BL228" s="467">
        <v>462</v>
      </c>
      <c r="BM228" s="467">
        <v>4.52</v>
      </c>
      <c r="BN228" s="367"/>
      <c r="BO228" s="467">
        <v>2</v>
      </c>
    </row>
    <row r="229" spans="1:67" s="452" customFormat="1" ht="15.75" customHeight="1">
      <c r="A229" s="468"/>
      <c r="B229" s="212" t="s">
        <v>101</v>
      </c>
      <c r="C229" s="466"/>
      <c r="D229" s="465" t="s">
        <v>108</v>
      </c>
      <c r="E229" s="528">
        <v>43407</v>
      </c>
      <c r="F229" s="528">
        <v>43413</v>
      </c>
      <c r="G229" s="467"/>
      <c r="H229" s="467"/>
      <c r="I229" s="528">
        <v>43253</v>
      </c>
      <c r="J229" s="467">
        <v>212</v>
      </c>
      <c r="K229" s="479">
        <v>17.33</v>
      </c>
      <c r="L229" s="467">
        <v>3</v>
      </c>
      <c r="M229" s="479">
        <v>63.83</v>
      </c>
      <c r="N229" s="479">
        <v>74.5</v>
      </c>
      <c r="O229" s="467">
        <v>2</v>
      </c>
      <c r="P229" s="479">
        <v>32.33</v>
      </c>
      <c r="Q229" s="479">
        <v>32.7</v>
      </c>
      <c r="R229" s="479">
        <v>51.72</v>
      </c>
      <c r="S229" s="367"/>
      <c r="T229" s="367"/>
      <c r="U229" s="367"/>
      <c r="V229" s="367"/>
      <c r="W229" s="367"/>
      <c r="X229" s="367"/>
      <c r="Y229" s="466"/>
      <c r="Z229" s="465" t="s">
        <v>108</v>
      </c>
      <c r="AA229" s="467">
        <v>0</v>
      </c>
      <c r="AB229" s="367"/>
      <c r="AC229" s="467"/>
      <c r="AD229" s="467">
        <v>2</v>
      </c>
      <c r="AE229" s="467">
        <v>0</v>
      </c>
      <c r="AF229" s="467">
        <v>2</v>
      </c>
      <c r="AG229" s="467"/>
      <c r="AH229" s="467">
        <v>1</v>
      </c>
      <c r="AI229" s="478"/>
      <c r="AJ229" s="478"/>
      <c r="AK229" s="467">
        <v>0</v>
      </c>
      <c r="AL229" s="467">
        <v>0</v>
      </c>
      <c r="AM229" s="467">
        <v>0</v>
      </c>
      <c r="AN229" s="478">
        <v>1</v>
      </c>
      <c r="AO229" s="467"/>
      <c r="AP229" s="467">
        <v>2</v>
      </c>
      <c r="AQ229" s="367"/>
      <c r="AR229" s="467">
        <v>1</v>
      </c>
      <c r="AS229" s="367"/>
      <c r="AT229" s="367"/>
      <c r="AU229" s="367"/>
      <c r="AV229" s="367"/>
      <c r="AW229" s="367"/>
      <c r="AX229" s="466"/>
      <c r="AY229" s="465" t="s">
        <v>108</v>
      </c>
      <c r="AZ229" s="467">
        <v>5</v>
      </c>
      <c r="BA229" s="467">
        <v>1</v>
      </c>
      <c r="BB229" s="478">
        <v>1</v>
      </c>
      <c r="BC229" s="467">
        <v>1</v>
      </c>
      <c r="BD229" s="367"/>
      <c r="BE229" s="478">
        <v>4</v>
      </c>
      <c r="BF229" s="367"/>
      <c r="BG229" s="479">
        <v>51.72</v>
      </c>
      <c r="BH229" s="479">
        <v>757</v>
      </c>
      <c r="BI229" s="479">
        <v>120.19</v>
      </c>
      <c r="BJ229" s="479">
        <v>116.45</v>
      </c>
      <c r="BK229" s="467">
        <v>118.32</v>
      </c>
      <c r="BL229" s="479">
        <v>394.42</v>
      </c>
      <c r="BM229" s="479">
        <v>0.77</v>
      </c>
      <c r="BN229" s="367"/>
      <c r="BO229" s="467">
        <v>3</v>
      </c>
    </row>
    <row r="230" spans="1:67" s="452" customFormat="1" ht="15.75" customHeight="1">
      <c r="A230" s="468"/>
      <c r="B230" s="212" t="s">
        <v>101</v>
      </c>
      <c r="C230" s="466"/>
      <c r="D230" s="465" t="s">
        <v>109</v>
      </c>
      <c r="E230" s="467"/>
      <c r="F230" s="467"/>
      <c r="G230" s="467"/>
      <c r="H230" s="467"/>
      <c r="I230" s="467"/>
      <c r="J230" s="481">
        <v>206.42</v>
      </c>
      <c r="K230" s="481">
        <v>15.62</v>
      </c>
      <c r="L230" s="481"/>
      <c r="M230" s="481">
        <v>75.27</v>
      </c>
      <c r="N230" s="481">
        <v>76.39</v>
      </c>
      <c r="O230" s="481"/>
      <c r="P230" s="481">
        <v>30.83</v>
      </c>
      <c r="Q230" s="481">
        <v>36.63</v>
      </c>
      <c r="R230" s="481">
        <v>47.07</v>
      </c>
      <c r="S230" s="367"/>
      <c r="T230" s="367"/>
      <c r="U230" s="367"/>
      <c r="V230" s="367"/>
      <c r="W230" s="367"/>
      <c r="X230" s="367"/>
      <c r="Y230" s="466"/>
      <c r="Z230" s="241" t="s">
        <v>109</v>
      </c>
      <c r="AA230" s="367"/>
      <c r="AB230" s="367"/>
      <c r="AC230" s="367"/>
      <c r="AD230" s="367"/>
      <c r="AE230" s="367"/>
      <c r="AF230" s="367"/>
      <c r="AG230" s="367"/>
      <c r="AH230" s="367"/>
      <c r="AI230" s="367"/>
      <c r="AJ230" s="367"/>
      <c r="AK230" s="367"/>
      <c r="AL230" s="367"/>
      <c r="AM230" s="367"/>
      <c r="AN230" s="367"/>
      <c r="AO230" s="367"/>
      <c r="AP230" s="367"/>
      <c r="AQ230" s="367"/>
      <c r="AR230" s="367"/>
      <c r="AS230" s="367"/>
      <c r="AT230" s="367"/>
      <c r="AU230" s="367"/>
      <c r="AV230" s="367"/>
      <c r="AW230" s="367"/>
      <c r="AX230" s="466"/>
      <c r="AY230" s="465" t="s">
        <v>109</v>
      </c>
      <c r="AZ230" s="467"/>
      <c r="BA230" s="467"/>
      <c r="BB230" s="467"/>
      <c r="BC230" s="467"/>
      <c r="BD230" s="367"/>
      <c r="BE230" s="467"/>
      <c r="BF230" s="367"/>
      <c r="BG230" s="481">
        <v>47.07</v>
      </c>
      <c r="BH230" s="481">
        <v>782.92</v>
      </c>
      <c r="BI230" s="481"/>
      <c r="BJ230" s="481"/>
      <c r="BK230" s="481"/>
      <c r="BL230" s="481">
        <v>457.4</v>
      </c>
      <c r="BM230" s="517">
        <v>5.41</v>
      </c>
      <c r="BN230" s="367"/>
      <c r="BO230" s="481">
        <v>2</v>
      </c>
    </row>
  </sheetData>
  <sheetProtection/>
  <mergeCells count="112">
    <mergeCell ref="C1:X1"/>
    <mergeCell ref="Y1:AW1"/>
    <mergeCell ref="AX1:BO1"/>
    <mergeCell ref="V2:W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BI2:BK2"/>
    <mergeCell ref="A4:A41"/>
    <mergeCell ref="A42:A79"/>
    <mergeCell ref="A80:A117"/>
    <mergeCell ref="A118:A155"/>
    <mergeCell ref="A156:A193"/>
    <mergeCell ref="A194:A230"/>
    <mergeCell ref="B2:B3"/>
    <mergeCell ref="C2:C3"/>
    <mergeCell ref="C4:C16"/>
    <mergeCell ref="C17:C28"/>
    <mergeCell ref="C29:C41"/>
    <mergeCell ref="C42:C54"/>
    <mergeCell ref="C55:C66"/>
    <mergeCell ref="C67:C79"/>
    <mergeCell ref="C80:C92"/>
    <mergeCell ref="C93:C104"/>
    <mergeCell ref="C105:C117"/>
    <mergeCell ref="C118:C130"/>
    <mergeCell ref="C131:C142"/>
    <mergeCell ref="C143:C155"/>
    <mergeCell ref="C156:C168"/>
    <mergeCell ref="C169:C180"/>
    <mergeCell ref="C181:C193"/>
    <mergeCell ref="C194:C205"/>
    <mergeCell ref="C206:C217"/>
    <mergeCell ref="C218:C230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X2:X3"/>
    <mergeCell ref="Y2:Y3"/>
    <mergeCell ref="Y4:Y16"/>
    <mergeCell ref="Y17:Y28"/>
    <mergeCell ref="Y29:Y41"/>
    <mergeCell ref="Y42:Y54"/>
    <mergeCell ref="Y55:Y66"/>
    <mergeCell ref="Y67:Y79"/>
    <mergeCell ref="Y80:Y92"/>
    <mergeCell ref="Y93:Y104"/>
    <mergeCell ref="Y105:Y117"/>
    <mergeCell ref="Y118:Y130"/>
    <mergeCell ref="Y131:Y142"/>
    <mergeCell ref="Y143:Y155"/>
    <mergeCell ref="Y156:Y168"/>
    <mergeCell ref="Y169:Y180"/>
    <mergeCell ref="Y181:Y193"/>
    <mergeCell ref="Y194:Y205"/>
    <mergeCell ref="Y218:Y230"/>
    <mergeCell ref="Z2:Z3"/>
    <mergeCell ref="AW2:AW3"/>
    <mergeCell ref="AX2:AX3"/>
    <mergeCell ref="AX4:AX16"/>
    <mergeCell ref="AX17:AX28"/>
    <mergeCell ref="AX29:AX41"/>
    <mergeCell ref="AX42:AX54"/>
    <mergeCell ref="AX55:AX66"/>
    <mergeCell ref="AX67:AX79"/>
    <mergeCell ref="AX80:AX92"/>
    <mergeCell ref="AX93:AX104"/>
    <mergeCell ref="AX105:AX117"/>
    <mergeCell ref="AX118:AX130"/>
    <mergeCell ref="AX131:AX142"/>
    <mergeCell ref="AX143:AX155"/>
    <mergeCell ref="AX156:AX168"/>
    <mergeCell ref="AX169:AX180"/>
    <mergeCell ref="AX181:AX193"/>
    <mergeCell ref="AX194:AX205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L2:BL3"/>
    <mergeCell ref="BM2:BM3"/>
    <mergeCell ref="BN2:BN3"/>
    <mergeCell ref="BO2:BO3"/>
  </mergeCells>
  <printOptions/>
  <pageMargins left="0.71" right="0.71" top="0.98" bottom="0.98" header="0.31" footer="0.51"/>
  <pageSetup firstPageNumber="14" useFirstPageNumber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0"/>
  <sheetViews>
    <sheetView zoomScaleSheetLayoutView="100" workbookViewId="0" topLeftCell="A143">
      <selection activeCell="A139" sqref="A139:A170"/>
    </sheetView>
  </sheetViews>
  <sheetFormatPr defaultColWidth="9.00390625" defaultRowHeight="16.5" customHeight="1"/>
  <cols>
    <col min="1" max="1" width="9.00390625" style="192" customWidth="1"/>
    <col min="2" max="2" width="11.50390625" style="193" customWidth="1"/>
    <col min="3" max="3" width="6.00390625" style="194" customWidth="1"/>
    <col min="4" max="4" width="10.75390625" style="195" customWidth="1"/>
    <col min="5" max="8" width="5.875" style="196" customWidth="1"/>
    <col min="9" max="9" width="5.875" style="197" customWidth="1"/>
    <col min="10" max="10" width="6.00390625" style="198" customWidth="1"/>
    <col min="11" max="11" width="7.75390625" style="199" customWidth="1"/>
    <col min="12" max="12" width="6.125" style="200" customWidth="1"/>
    <col min="13" max="13" width="7.00390625" style="201" customWidth="1"/>
    <col min="14" max="14" width="7.00390625" style="198" customWidth="1"/>
    <col min="15" max="18" width="7.00390625" style="202" customWidth="1"/>
    <col min="19" max="20" width="7.00390625" style="203" customWidth="1"/>
    <col min="21" max="21" width="4.375" style="204" customWidth="1"/>
    <col min="22" max="22" width="5.125" style="204" customWidth="1"/>
    <col min="23" max="23" width="5.00390625" style="204" customWidth="1"/>
    <col min="24" max="25" width="4.375" style="181" customWidth="1"/>
    <col min="26" max="50" width="6.625" style="181" customWidth="1"/>
    <col min="51" max="248" width="9.00390625" style="181" customWidth="1"/>
    <col min="249" max="16384" width="9.00390625" style="192" customWidth="1"/>
  </cols>
  <sheetData>
    <row r="1" spans="3:251" s="181" customFormat="1" ht="25.5" customHeight="1">
      <c r="C1" s="205" t="s">
        <v>166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69" t="s">
        <v>167</v>
      </c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T1" s="269" t="s">
        <v>168</v>
      </c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IO1" s="192"/>
      <c r="IP1" s="192"/>
      <c r="IQ1" s="192"/>
    </row>
    <row r="2" spans="2:248" s="182" customFormat="1" ht="21.75" customHeight="1">
      <c r="B2" s="206"/>
      <c r="C2" s="207" t="s">
        <v>169</v>
      </c>
      <c r="D2" s="207" t="s">
        <v>170</v>
      </c>
      <c r="E2" s="208" t="s">
        <v>6</v>
      </c>
      <c r="F2" s="208" t="s">
        <v>7</v>
      </c>
      <c r="G2" s="208" t="s">
        <v>171</v>
      </c>
      <c r="H2" s="208" t="s">
        <v>172</v>
      </c>
      <c r="I2" s="231" t="s">
        <v>173</v>
      </c>
      <c r="J2" s="208" t="s">
        <v>10</v>
      </c>
      <c r="K2" s="232" t="s">
        <v>11</v>
      </c>
      <c r="L2" s="232" t="s">
        <v>174</v>
      </c>
      <c r="M2" s="233" t="s">
        <v>12</v>
      </c>
      <c r="N2" s="234" t="s">
        <v>13</v>
      </c>
      <c r="O2" s="235" t="s">
        <v>175</v>
      </c>
      <c r="P2" s="232" t="s">
        <v>16</v>
      </c>
      <c r="Q2" s="249" t="s">
        <v>176</v>
      </c>
      <c r="R2" s="249" t="s">
        <v>177</v>
      </c>
      <c r="S2" s="249" t="s">
        <v>178</v>
      </c>
      <c r="T2" s="249" t="s">
        <v>179</v>
      </c>
      <c r="U2" s="8" t="s">
        <v>180</v>
      </c>
      <c r="V2" s="8" t="s">
        <v>181</v>
      </c>
      <c r="W2" s="259" t="s">
        <v>182</v>
      </c>
      <c r="X2" s="259" t="s">
        <v>183</v>
      </c>
      <c r="Y2" s="270" t="s">
        <v>27</v>
      </c>
      <c r="Z2" s="270"/>
      <c r="AA2" s="271" t="s">
        <v>28</v>
      </c>
      <c r="AB2" s="270" t="s">
        <v>31</v>
      </c>
      <c r="AC2" s="270"/>
      <c r="AD2" s="272" t="s">
        <v>32</v>
      </c>
      <c r="AE2" s="273"/>
      <c r="AF2" s="274"/>
      <c r="AG2" s="270" t="s">
        <v>29</v>
      </c>
      <c r="AH2" s="286"/>
      <c r="AI2" s="270" t="s">
        <v>33</v>
      </c>
      <c r="AJ2" s="270"/>
      <c r="AK2" s="270" t="s">
        <v>184</v>
      </c>
      <c r="AL2" s="286"/>
      <c r="AM2" s="270" t="s">
        <v>35</v>
      </c>
      <c r="AN2" s="286"/>
      <c r="AO2" s="270" t="s">
        <v>36</v>
      </c>
      <c r="AP2" s="270"/>
      <c r="AQ2" s="270" t="s">
        <v>37</v>
      </c>
      <c r="AR2" s="270"/>
      <c r="AS2" s="292" t="s">
        <v>185</v>
      </c>
      <c r="AT2" s="293" t="s">
        <v>186</v>
      </c>
      <c r="AU2" s="293" t="s">
        <v>187</v>
      </c>
      <c r="AV2" s="293" t="s">
        <v>188</v>
      </c>
      <c r="AW2" s="293" t="s">
        <v>189</v>
      </c>
      <c r="AX2" s="293" t="s">
        <v>190</v>
      </c>
      <c r="AY2" s="299" t="s">
        <v>191</v>
      </c>
      <c r="AZ2" s="300" t="s">
        <v>192</v>
      </c>
      <c r="BA2" s="301" t="s">
        <v>193</v>
      </c>
      <c r="BB2" s="302" t="s">
        <v>194</v>
      </c>
      <c r="BC2" s="302"/>
      <c r="BD2" s="302"/>
      <c r="BE2" s="322" t="s">
        <v>195</v>
      </c>
      <c r="BF2" s="323" t="s">
        <v>196</v>
      </c>
      <c r="BG2" s="324" t="s">
        <v>197</v>
      </c>
      <c r="BH2" s="232" t="s">
        <v>198</v>
      </c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  <c r="EZ2" s="325"/>
      <c r="FA2" s="325"/>
      <c r="FB2" s="325"/>
      <c r="FC2" s="325"/>
      <c r="FD2" s="325"/>
      <c r="FE2" s="325"/>
      <c r="FF2" s="325"/>
      <c r="FG2" s="325"/>
      <c r="FH2" s="325"/>
      <c r="FI2" s="325"/>
      <c r="FJ2" s="325"/>
      <c r="FK2" s="325"/>
      <c r="FL2" s="325"/>
      <c r="FM2" s="325"/>
      <c r="FN2" s="325"/>
      <c r="FO2" s="325"/>
      <c r="FP2" s="325"/>
      <c r="FQ2" s="325"/>
      <c r="FR2" s="325"/>
      <c r="FS2" s="325"/>
      <c r="FT2" s="325"/>
      <c r="FU2" s="325"/>
      <c r="FV2" s="325"/>
      <c r="FW2" s="325"/>
      <c r="FX2" s="325"/>
      <c r="FY2" s="325"/>
      <c r="FZ2" s="325"/>
      <c r="GA2" s="325"/>
      <c r="GB2" s="325"/>
      <c r="GC2" s="325"/>
      <c r="GD2" s="325"/>
      <c r="GE2" s="325"/>
      <c r="GF2" s="325"/>
      <c r="GG2" s="325"/>
      <c r="GH2" s="325"/>
      <c r="GI2" s="325"/>
      <c r="GJ2" s="325"/>
      <c r="GK2" s="325"/>
      <c r="GL2" s="325"/>
      <c r="GM2" s="325"/>
      <c r="GN2" s="325"/>
      <c r="GO2" s="325"/>
      <c r="GP2" s="325"/>
      <c r="GQ2" s="325"/>
      <c r="GR2" s="325"/>
      <c r="GS2" s="325"/>
      <c r="GT2" s="325"/>
      <c r="GU2" s="325"/>
      <c r="GV2" s="325"/>
      <c r="GW2" s="325"/>
      <c r="GX2" s="325"/>
      <c r="GY2" s="325"/>
      <c r="GZ2" s="325"/>
      <c r="HA2" s="325"/>
      <c r="HB2" s="325"/>
      <c r="HC2" s="325"/>
      <c r="HD2" s="325"/>
      <c r="HE2" s="325"/>
      <c r="HF2" s="325"/>
      <c r="HG2" s="325"/>
      <c r="HH2" s="325"/>
      <c r="HI2" s="325"/>
      <c r="HJ2" s="325"/>
      <c r="HK2" s="325"/>
      <c r="HL2" s="325"/>
      <c r="HM2" s="325"/>
      <c r="HN2" s="325"/>
      <c r="HO2" s="325"/>
      <c r="HP2" s="325"/>
      <c r="HQ2" s="325"/>
      <c r="HR2" s="325"/>
      <c r="HS2" s="325"/>
      <c r="HT2" s="325"/>
      <c r="HU2" s="325"/>
      <c r="HV2" s="325"/>
      <c r="HW2" s="325"/>
      <c r="HX2" s="325"/>
      <c r="HY2" s="325"/>
      <c r="HZ2" s="325"/>
      <c r="IA2" s="325"/>
      <c r="IB2" s="325"/>
      <c r="IC2" s="325"/>
      <c r="ID2" s="325"/>
      <c r="IE2" s="325"/>
      <c r="IF2" s="325"/>
      <c r="IG2" s="325"/>
      <c r="IH2" s="325"/>
      <c r="II2" s="325"/>
      <c r="IJ2" s="325"/>
      <c r="IK2" s="325"/>
      <c r="IL2" s="325"/>
      <c r="IM2" s="325"/>
      <c r="IN2" s="325"/>
    </row>
    <row r="3" spans="2:248" s="182" customFormat="1" ht="19.5" customHeight="1">
      <c r="B3" s="206"/>
      <c r="C3" s="209"/>
      <c r="D3" s="209"/>
      <c r="E3" s="210"/>
      <c r="F3" s="210"/>
      <c r="G3" s="210"/>
      <c r="H3" s="210"/>
      <c r="I3" s="236"/>
      <c r="J3" s="210"/>
      <c r="K3" s="237"/>
      <c r="L3" s="237"/>
      <c r="M3" s="238"/>
      <c r="N3" s="239"/>
      <c r="O3" s="240"/>
      <c r="P3" s="237"/>
      <c r="Q3" s="260"/>
      <c r="R3" s="260"/>
      <c r="S3" s="260"/>
      <c r="T3" s="260"/>
      <c r="U3" s="261"/>
      <c r="V3" s="261"/>
      <c r="W3" s="262"/>
      <c r="X3" s="262"/>
      <c r="Y3" s="275" t="s">
        <v>199</v>
      </c>
      <c r="Z3" s="271" t="s">
        <v>58</v>
      </c>
      <c r="AA3" s="276"/>
      <c r="AB3" s="271" t="s">
        <v>199</v>
      </c>
      <c r="AC3" s="271" t="s">
        <v>58</v>
      </c>
      <c r="AD3" s="271" t="s">
        <v>200</v>
      </c>
      <c r="AE3" s="277" t="s">
        <v>58</v>
      </c>
      <c r="AF3" s="271" t="s">
        <v>201</v>
      </c>
      <c r="AG3" s="271" t="s">
        <v>199</v>
      </c>
      <c r="AH3" s="277" t="s">
        <v>202</v>
      </c>
      <c r="AI3" s="271" t="s">
        <v>203</v>
      </c>
      <c r="AJ3" s="271" t="s">
        <v>60</v>
      </c>
      <c r="AK3" s="287" t="s">
        <v>61</v>
      </c>
      <c r="AL3" s="277" t="s">
        <v>60</v>
      </c>
      <c r="AM3" s="287" t="s">
        <v>61</v>
      </c>
      <c r="AN3" s="277" t="s">
        <v>60</v>
      </c>
      <c r="AO3" s="287" t="s">
        <v>61</v>
      </c>
      <c r="AP3" s="271" t="s">
        <v>60</v>
      </c>
      <c r="AQ3" s="287" t="s">
        <v>61</v>
      </c>
      <c r="AR3" s="271" t="s">
        <v>60</v>
      </c>
      <c r="AS3" s="294"/>
      <c r="AT3" s="295"/>
      <c r="AU3" s="295"/>
      <c r="AV3" s="295"/>
      <c r="AW3" s="295"/>
      <c r="AX3" s="295"/>
      <c r="AY3" s="303"/>
      <c r="AZ3" s="304"/>
      <c r="BA3" s="305"/>
      <c r="BB3" s="306" t="s">
        <v>204</v>
      </c>
      <c r="BC3" s="306" t="s">
        <v>205</v>
      </c>
      <c r="BD3" s="306" t="s">
        <v>206</v>
      </c>
      <c r="BE3" s="326"/>
      <c r="BF3" s="327"/>
      <c r="BG3" s="328"/>
      <c r="BH3" s="237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  <c r="GO3" s="325"/>
      <c r="GP3" s="325"/>
      <c r="GQ3" s="325"/>
      <c r="GR3" s="325"/>
      <c r="GS3" s="325"/>
      <c r="GT3" s="325"/>
      <c r="GU3" s="325"/>
      <c r="GV3" s="325"/>
      <c r="GW3" s="325"/>
      <c r="GX3" s="325"/>
      <c r="GY3" s="325"/>
      <c r="GZ3" s="325"/>
      <c r="HA3" s="325"/>
      <c r="HB3" s="325"/>
      <c r="HC3" s="325"/>
      <c r="HD3" s="325"/>
      <c r="HE3" s="325"/>
      <c r="HF3" s="325"/>
      <c r="HG3" s="325"/>
      <c r="HH3" s="325"/>
      <c r="HI3" s="325"/>
      <c r="HJ3" s="325"/>
      <c r="HK3" s="325"/>
      <c r="HL3" s="325"/>
      <c r="HM3" s="325"/>
      <c r="HN3" s="325"/>
      <c r="HO3" s="325"/>
      <c r="HP3" s="325"/>
      <c r="HQ3" s="325"/>
      <c r="HR3" s="325"/>
      <c r="HS3" s="325"/>
      <c r="HT3" s="325"/>
      <c r="HU3" s="325"/>
      <c r="HV3" s="325"/>
      <c r="HW3" s="325"/>
      <c r="HX3" s="325"/>
      <c r="HY3" s="325"/>
      <c r="HZ3" s="325"/>
      <c r="IA3" s="325"/>
      <c r="IB3" s="325"/>
      <c r="IC3" s="325"/>
      <c r="ID3" s="325"/>
      <c r="IE3" s="325"/>
      <c r="IF3" s="325"/>
      <c r="IG3" s="325"/>
      <c r="IH3" s="325"/>
      <c r="II3" s="325"/>
      <c r="IJ3" s="325"/>
      <c r="IK3" s="325"/>
      <c r="IL3" s="325"/>
      <c r="IM3" s="325"/>
      <c r="IN3" s="325"/>
    </row>
    <row r="4" spans="1:248" s="182" customFormat="1" ht="18" customHeight="1">
      <c r="A4" s="211">
        <v>1</v>
      </c>
      <c r="B4" s="212" t="s">
        <v>207</v>
      </c>
      <c r="C4" s="213" t="s">
        <v>208</v>
      </c>
      <c r="D4" s="11" t="s">
        <v>209</v>
      </c>
      <c r="E4" s="214">
        <v>42292</v>
      </c>
      <c r="F4" s="214">
        <v>42298</v>
      </c>
      <c r="G4" s="214"/>
      <c r="H4" s="214">
        <v>42474</v>
      </c>
      <c r="I4" s="241"/>
      <c r="J4" s="214">
        <v>42526</v>
      </c>
      <c r="K4" s="242">
        <f aca="true" t="shared" si="0" ref="K4:K14">J4-E4</f>
        <v>234</v>
      </c>
      <c r="L4" s="242">
        <f aca="true" t="shared" si="1" ref="L4:L14">J4-F4</f>
        <v>228</v>
      </c>
      <c r="M4" s="243">
        <v>18</v>
      </c>
      <c r="N4" s="244">
        <v>1</v>
      </c>
      <c r="O4" s="245">
        <v>82.3</v>
      </c>
      <c r="P4" s="242">
        <v>3</v>
      </c>
      <c r="Q4" s="263">
        <v>67.3</v>
      </c>
      <c r="R4" s="263">
        <v>42.2</v>
      </c>
      <c r="S4" s="263">
        <f aca="true" t="shared" si="2" ref="S4:S26">R4/Q4*100</f>
        <v>62.70430906389303</v>
      </c>
      <c r="T4" s="263">
        <v>33.3</v>
      </c>
      <c r="U4" s="11">
        <v>1</v>
      </c>
      <c r="V4" s="11">
        <v>1</v>
      </c>
      <c r="W4" s="263">
        <v>8.7</v>
      </c>
      <c r="X4" s="263">
        <v>2.34</v>
      </c>
      <c r="Y4" s="278">
        <v>0.5</v>
      </c>
      <c r="Z4" s="279">
        <v>5</v>
      </c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88">
        <v>42393</v>
      </c>
      <c r="AL4" s="280">
        <v>1</v>
      </c>
      <c r="AM4" s="279"/>
      <c r="AN4" s="279"/>
      <c r="AO4" s="279"/>
      <c r="AP4" s="279"/>
      <c r="AQ4" s="279"/>
      <c r="AR4" s="279"/>
      <c r="AS4" s="278"/>
      <c r="AT4" s="218">
        <v>5</v>
      </c>
      <c r="AU4" s="218">
        <v>1</v>
      </c>
      <c r="AV4" s="218">
        <v>1</v>
      </c>
      <c r="AW4" s="218">
        <v>3</v>
      </c>
      <c r="AX4" s="218"/>
      <c r="AY4" s="244">
        <v>1</v>
      </c>
      <c r="AZ4" s="267">
        <v>41.9</v>
      </c>
      <c r="BA4" s="307"/>
      <c r="BB4" s="308">
        <v>11.7</v>
      </c>
      <c r="BC4" s="308">
        <v>11.2</v>
      </c>
      <c r="BD4" s="302">
        <v>10.75</v>
      </c>
      <c r="BE4" s="282">
        <v>560.974</v>
      </c>
      <c r="BF4" s="313">
        <v>9.79</v>
      </c>
      <c r="BG4" s="313">
        <v>6.162967048118029</v>
      </c>
      <c r="BH4" s="248">
        <v>3</v>
      </c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325"/>
      <c r="GQ4" s="325"/>
      <c r="GR4" s="325"/>
      <c r="GS4" s="325"/>
      <c r="GT4" s="325"/>
      <c r="GU4" s="325"/>
      <c r="GV4" s="325"/>
      <c r="GW4" s="325"/>
      <c r="GX4" s="325"/>
      <c r="GY4" s="325"/>
      <c r="GZ4" s="325"/>
      <c r="HA4" s="325"/>
      <c r="HB4" s="325"/>
      <c r="HC4" s="325"/>
      <c r="HD4" s="325"/>
      <c r="HE4" s="325"/>
      <c r="HF4" s="325"/>
      <c r="HG4" s="325"/>
      <c r="HH4" s="325"/>
      <c r="HI4" s="325"/>
      <c r="HJ4" s="325"/>
      <c r="HK4" s="325"/>
      <c r="HL4" s="325"/>
      <c r="HM4" s="325"/>
      <c r="HN4" s="325"/>
      <c r="HO4" s="325"/>
      <c r="HP4" s="325"/>
      <c r="HQ4" s="325"/>
      <c r="HR4" s="325"/>
      <c r="HS4" s="325"/>
      <c r="HT4" s="325"/>
      <c r="HU4" s="325"/>
      <c r="HV4" s="325"/>
      <c r="HW4" s="325"/>
      <c r="HX4" s="325"/>
      <c r="HY4" s="325"/>
      <c r="HZ4" s="325"/>
      <c r="IA4" s="325"/>
      <c r="IB4" s="325"/>
      <c r="IC4" s="325"/>
      <c r="ID4" s="325"/>
      <c r="IE4" s="325"/>
      <c r="IF4" s="325"/>
      <c r="IG4" s="325"/>
      <c r="IH4" s="325"/>
      <c r="II4" s="325"/>
      <c r="IJ4" s="325"/>
      <c r="IK4" s="325"/>
      <c r="IL4" s="325"/>
      <c r="IM4" s="325"/>
      <c r="IN4" s="325"/>
    </row>
    <row r="5" spans="1:248" s="182" customFormat="1" ht="16.5" customHeight="1">
      <c r="A5" s="211"/>
      <c r="B5" s="212" t="s">
        <v>207</v>
      </c>
      <c r="C5" s="213"/>
      <c r="D5" s="11" t="s">
        <v>210</v>
      </c>
      <c r="E5" s="214">
        <v>42289</v>
      </c>
      <c r="F5" s="214">
        <v>42295</v>
      </c>
      <c r="G5" s="214"/>
      <c r="H5" s="214">
        <v>42478</v>
      </c>
      <c r="I5" s="241"/>
      <c r="J5" s="214">
        <v>42525</v>
      </c>
      <c r="K5" s="242">
        <f t="shared" si="0"/>
        <v>236</v>
      </c>
      <c r="L5" s="242">
        <f t="shared" si="1"/>
        <v>230</v>
      </c>
      <c r="M5" s="243">
        <v>15</v>
      </c>
      <c r="N5" s="244">
        <v>1</v>
      </c>
      <c r="O5" s="245">
        <v>82.3</v>
      </c>
      <c r="P5" s="242">
        <v>3</v>
      </c>
      <c r="Q5" s="263">
        <v>96</v>
      </c>
      <c r="R5" s="263">
        <v>46.22</v>
      </c>
      <c r="S5" s="263">
        <f t="shared" si="2"/>
        <v>48.14583333333333</v>
      </c>
      <c r="T5" s="263">
        <v>34.3</v>
      </c>
      <c r="U5" s="11">
        <v>1</v>
      </c>
      <c r="V5" s="11">
        <v>1</v>
      </c>
      <c r="W5" s="263"/>
      <c r="X5" s="263">
        <v>3.1</v>
      </c>
      <c r="Y5" s="278">
        <v>6</v>
      </c>
      <c r="Z5" s="279">
        <v>4</v>
      </c>
      <c r="AA5" s="279" t="s">
        <v>116</v>
      </c>
      <c r="AB5" s="279"/>
      <c r="AC5" s="279"/>
      <c r="AD5" s="280" t="s">
        <v>90</v>
      </c>
      <c r="AE5" s="281"/>
      <c r="AF5" s="279"/>
      <c r="AG5" s="279"/>
      <c r="AH5" s="280">
        <v>2</v>
      </c>
      <c r="AI5" s="279">
        <v>10</v>
      </c>
      <c r="AJ5" s="279">
        <v>4</v>
      </c>
      <c r="AK5" s="288">
        <v>42730</v>
      </c>
      <c r="AL5" s="280">
        <v>3</v>
      </c>
      <c r="AM5" s="288">
        <v>42424</v>
      </c>
      <c r="AN5" s="280">
        <v>2</v>
      </c>
      <c r="AO5" s="279"/>
      <c r="AP5" s="279"/>
      <c r="AQ5" s="279"/>
      <c r="AR5" s="279"/>
      <c r="AS5" s="278"/>
      <c r="AT5" s="218">
        <v>4</v>
      </c>
      <c r="AU5" s="218">
        <v>1</v>
      </c>
      <c r="AV5" s="218">
        <v>1</v>
      </c>
      <c r="AW5" s="218">
        <v>1</v>
      </c>
      <c r="AX5" s="218"/>
      <c r="AY5" s="244">
        <v>1</v>
      </c>
      <c r="AZ5" s="267">
        <v>38.3</v>
      </c>
      <c r="BA5" s="307">
        <v>770</v>
      </c>
      <c r="BB5" s="308">
        <v>12.066</v>
      </c>
      <c r="BC5" s="308">
        <v>11.938</v>
      </c>
      <c r="BD5" s="302">
        <v>11.671</v>
      </c>
      <c r="BE5" s="282">
        <v>594.733</v>
      </c>
      <c r="BF5" s="313">
        <v>10.36</v>
      </c>
      <c r="BG5" s="313">
        <v>21.724179272069065</v>
      </c>
      <c r="BH5" s="248">
        <v>1</v>
      </c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  <c r="GF5" s="325"/>
      <c r="GG5" s="325"/>
      <c r="GH5" s="325"/>
      <c r="GI5" s="325"/>
      <c r="GJ5" s="325"/>
      <c r="GK5" s="325"/>
      <c r="GL5" s="325"/>
      <c r="GM5" s="325"/>
      <c r="GN5" s="325"/>
      <c r="GO5" s="325"/>
      <c r="GP5" s="325"/>
      <c r="GQ5" s="325"/>
      <c r="GR5" s="325"/>
      <c r="GS5" s="325"/>
      <c r="GT5" s="325"/>
      <c r="GU5" s="325"/>
      <c r="GV5" s="325"/>
      <c r="GW5" s="325"/>
      <c r="GX5" s="325"/>
      <c r="GY5" s="325"/>
      <c r="GZ5" s="325"/>
      <c r="HA5" s="325"/>
      <c r="HB5" s="325"/>
      <c r="HC5" s="325"/>
      <c r="HD5" s="325"/>
      <c r="HE5" s="325"/>
      <c r="HF5" s="325"/>
      <c r="HG5" s="325"/>
      <c r="HH5" s="325"/>
      <c r="HI5" s="325"/>
      <c r="HJ5" s="325"/>
      <c r="HK5" s="325"/>
      <c r="HL5" s="325"/>
      <c r="HM5" s="325"/>
      <c r="HN5" s="325"/>
      <c r="HO5" s="325"/>
      <c r="HP5" s="325"/>
      <c r="HQ5" s="325"/>
      <c r="HR5" s="325"/>
      <c r="HS5" s="325"/>
      <c r="HT5" s="325"/>
      <c r="HU5" s="325"/>
      <c r="HV5" s="325"/>
      <c r="HW5" s="325"/>
      <c r="HX5" s="325"/>
      <c r="HY5" s="325"/>
      <c r="HZ5" s="325"/>
      <c r="IA5" s="325"/>
      <c r="IB5" s="325"/>
      <c r="IC5" s="325"/>
      <c r="ID5" s="325"/>
      <c r="IE5" s="325"/>
      <c r="IF5" s="325"/>
      <c r="IG5" s="325"/>
      <c r="IH5" s="325"/>
      <c r="II5" s="325"/>
      <c r="IJ5" s="325"/>
      <c r="IK5" s="325"/>
      <c r="IL5" s="325"/>
      <c r="IM5" s="325"/>
      <c r="IN5" s="325"/>
    </row>
    <row r="6" spans="1:248" s="182" customFormat="1" ht="16.5" customHeight="1">
      <c r="A6" s="211"/>
      <c r="B6" s="212" t="s">
        <v>207</v>
      </c>
      <c r="C6" s="213"/>
      <c r="D6" s="11" t="s">
        <v>211</v>
      </c>
      <c r="E6" s="215">
        <v>42291</v>
      </c>
      <c r="F6" s="215">
        <v>42298</v>
      </c>
      <c r="G6" s="215">
        <v>42442</v>
      </c>
      <c r="H6" s="215">
        <v>42473</v>
      </c>
      <c r="I6" s="241"/>
      <c r="J6" s="215">
        <v>42523</v>
      </c>
      <c r="K6" s="242">
        <v>232</v>
      </c>
      <c r="L6" s="242">
        <f t="shared" si="1"/>
        <v>225</v>
      </c>
      <c r="M6" s="243">
        <v>14.4</v>
      </c>
      <c r="N6" s="244" t="s">
        <v>212</v>
      </c>
      <c r="O6" s="245">
        <v>87</v>
      </c>
      <c r="P6" s="242">
        <v>2</v>
      </c>
      <c r="Q6" s="263">
        <v>110.9</v>
      </c>
      <c r="R6" s="263">
        <v>42</v>
      </c>
      <c r="S6" s="263">
        <f t="shared" si="2"/>
        <v>37.87195671776375</v>
      </c>
      <c r="T6" s="263">
        <v>33.1</v>
      </c>
      <c r="U6" s="11">
        <v>3</v>
      </c>
      <c r="V6" s="11">
        <v>1</v>
      </c>
      <c r="W6" s="263">
        <v>8.13</v>
      </c>
      <c r="X6" s="263">
        <v>2.9</v>
      </c>
      <c r="Y6" s="279"/>
      <c r="Z6" s="279"/>
      <c r="AA6" s="280" t="s">
        <v>116</v>
      </c>
      <c r="AB6" s="279"/>
      <c r="AC6" s="279"/>
      <c r="AD6" s="279">
        <v>4</v>
      </c>
      <c r="AE6" s="280" t="s">
        <v>213</v>
      </c>
      <c r="AF6" s="279">
        <v>50</v>
      </c>
      <c r="AG6" s="279"/>
      <c r="AH6" s="280">
        <v>3</v>
      </c>
      <c r="AI6" s="279"/>
      <c r="AJ6" s="279"/>
      <c r="AK6" s="279"/>
      <c r="AL6" s="280" t="s">
        <v>214</v>
      </c>
      <c r="AM6" s="279"/>
      <c r="AN6" s="280" t="s">
        <v>214</v>
      </c>
      <c r="AO6" s="279"/>
      <c r="AP6" s="279"/>
      <c r="AQ6" s="279"/>
      <c r="AR6" s="279"/>
      <c r="AS6" s="278">
        <v>3</v>
      </c>
      <c r="AT6" s="218">
        <v>5</v>
      </c>
      <c r="AU6" s="218">
        <v>1</v>
      </c>
      <c r="AV6" s="218">
        <v>1</v>
      </c>
      <c r="AW6" s="218">
        <v>1</v>
      </c>
      <c r="AX6" s="218"/>
      <c r="AY6" s="244">
        <v>1</v>
      </c>
      <c r="AZ6" s="267">
        <v>50.3</v>
      </c>
      <c r="BA6" s="307">
        <v>830</v>
      </c>
      <c r="BB6" s="308">
        <v>11.836</v>
      </c>
      <c r="BC6" s="308">
        <v>11.891</v>
      </c>
      <c r="BD6" s="302">
        <v>11.851</v>
      </c>
      <c r="BE6" s="282">
        <v>593.12</v>
      </c>
      <c r="BF6" s="313">
        <v>5</v>
      </c>
      <c r="BG6" s="313">
        <v>1.7996546996021268</v>
      </c>
      <c r="BH6" s="248">
        <v>5</v>
      </c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5"/>
      <c r="FW6" s="325"/>
      <c r="FX6" s="325"/>
      <c r="FY6" s="325"/>
      <c r="FZ6" s="325"/>
      <c r="GA6" s="325"/>
      <c r="GB6" s="325"/>
      <c r="GC6" s="325"/>
      <c r="GD6" s="325"/>
      <c r="GE6" s="325"/>
      <c r="GF6" s="325"/>
      <c r="GG6" s="325"/>
      <c r="GH6" s="325"/>
      <c r="GI6" s="325"/>
      <c r="GJ6" s="325"/>
      <c r="GK6" s="325"/>
      <c r="GL6" s="325"/>
      <c r="GM6" s="325"/>
      <c r="GN6" s="325"/>
      <c r="GO6" s="325"/>
      <c r="GP6" s="325"/>
      <c r="GQ6" s="325"/>
      <c r="GR6" s="325"/>
      <c r="GS6" s="325"/>
      <c r="GT6" s="325"/>
      <c r="GU6" s="325"/>
      <c r="GV6" s="325"/>
      <c r="GW6" s="325"/>
      <c r="GX6" s="325"/>
      <c r="GY6" s="325"/>
      <c r="GZ6" s="325"/>
      <c r="HA6" s="325"/>
      <c r="HB6" s="325"/>
      <c r="HC6" s="325"/>
      <c r="HD6" s="325"/>
      <c r="HE6" s="325"/>
      <c r="HF6" s="325"/>
      <c r="HG6" s="325"/>
      <c r="HH6" s="325"/>
      <c r="HI6" s="325"/>
      <c r="HJ6" s="325"/>
      <c r="HK6" s="325"/>
      <c r="HL6" s="325"/>
      <c r="HM6" s="325"/>
      <c r="HN6" s="325"/>
      <c r="HO6" s="325"/>
      <c r="HP6" s="325"/>
      <c r="HQ6" s="325"/>
      <c r="HR6" s="325"/>
      <c r="HS6" s="325"/>
      <c r="HT6" s="325"/>
      <c r="HU6" s="325"/>
      <c r="HV6" s="325"/>
      <c r="HW6" s="325"/>
      <c r="HX6" s="325"/>
      <c r="HY6" s="325"/>
      <c r="HZ6" s="325"/>
      <c r="IA6" s="325"/>
      <c r="IB6" s="325"/>
      <c r="IC6" s="325"/>
      <c r="ID6" s="325"/>
      <c r="IE6" s="325"/>
      <c r="IF6" s="325"/>
      <c r="IG6" s="325"/>
      <c r="IH6" s="325"/>
      <c r="II6" s="325"/>
      <c r="IJ6" s="325"/>
      <c r="IK6" s="325"/>
      <c r="IL6" s="325"/>
      <c r="IM6" s="325"/>
      <c r="IN6" s="325"/>
    </row>
    <row r="7" spans="1:248" s="182" customFormat="1" ht="16.5" customHeight="1">
      <c r="A7" s="211"/>
      <c r="B7" s="212" t="s">
        <v>207</v>
      </c>
      <c r="C7" s="213"/>
      <c r="D7" s="11" t="s">
        <v>215</v>
      </c>
      <c r="E7" s="216">
        <v>42291</v>
      </c>
      <c r="F7" s="216">
        <v>42299</v>
      </c>
      <c r="G7" s="216">
        <v>42446</v>
      </c>
      <c r="H7" s="216">
        <v>42476</v>
      </c>
      <c r="I7" s="241"/>
      <c r="J7" s="216">
        <v>42526</v>
      </c>
      <c r="K7" s="242">
        <f t="shared" si="0"/>
        <v>235</v>
      </c>
      <c r="L7" s="242">
        <f t="shared" si="1"/>
        <v>227</v>
      </c>
      <c r="M7" s="243">
        <v>15.74</v>
      </c>
      <c r="N7" s="244">
        <v>2</v>
      </c>
      <c r="O7" s="245">
        <v>84.8</v>
      </c>
      <c r="P7" s="242">
        <v>3</v>
      </c>
      <c r="Q7" s="263">
        <v>161</v>
      </c>
      <c r="R7" s="263">
        <v>43.16</v>
      </c>
      <c r="S7" s="263">
        <f t="shared" si="2"/>
        <v>26.80745341614907</v>
      </c>
      <c r="T7" s="263">
        <v>34.5</v>
      </c>
      <c r="U7" s="11">
        <v>1</v>
      </c>
      <c r="V7" s="11">
        <v>1</v>
      </c>
      <c r="W7" s="263">
        <v>8.7</v>
      </c>
      <c r="X7" s="263">
        <v>1.9</v>
      </c>
      <c r="Y7" s="278">
        <v>10.8</v>
      </c>
      <c r="Z7" s="279">
        <v>3</v>
      </c>
      <c r="AA7" s="280" t="s">
        <v>116</v>
      </c>
      <c r="AB7" s="279"/>
      <c r="AC7" s="279"/>
      <c r="AD7" s="279"/>
      <c r="AE7" s="280"/>
      <c r="AF7" s="279"/>
      <c r="AG7" s="279"/>
      <c r="AH7" s="280">
        <v>2</v>
      </c>
      <c r="AI7" s="279"/>
      <c r="AJ7" s="279"/>
      <c r="AK7" s="288">
        <v>42714</v>
      </c>
      <c r="AL7" s="280">
        <v>2</v>
      </c>
      <c r="AM7" s="288">
        <v>42410</v>
      </c>
      <c r="AN7" s="280">
        <v>2</v>
      </c>
      <c r="AO7" s="279"/>
      <c r="AP7" s="279"/>
      <c r="AQ7" s="279"/>
      <c r="AR7" s="279"/>
      <c r="AS7" s="278">
        <v>3</v>
      </c>
      <c r="AT7" s="218">
        <v>5</v>
      </c>
      <c r="AU7" s="218">
        <v>1</v>
      </c>
      <c r="AV7" s="218">
        <v>1</v>
      </c>
      <c r="AW7" s="218">
        <v>1</v>
      </c>
      <c r="AX7" s="218">
        <v>3</v>
      </c>
      <c r="AY7" s="244">
        <v>1</v>
      </c>
      <c r="AZ7" s="267">
        <v>44.22</v>
      </c>
      <c r="BA7" s="218"/>
      <c r="BB7" s="308">
        <v>12.779</v>
      </c>
      <c r="BC7" s="308">
        <v>13.069</v>
      </c>
      <c r="BD7" s="302">
        <v>12.759</v>
      </c>
      <c r="BE7" s="282">
        <v>643.609</v>
      </c>
      <c r="BF7" s="313">
        <v>2.26</v>
      </c>
      <c r="BG7" s="313">
        <v>-2.156945136912791</v>
      </c>
      <c r="BH7" s="248">
        <v>9</v>
      </c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/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5"/>
      <c r="FW7" s="325"/>
      <c r="FX7" s="325"/>
      <c r="FY7" s="325"/>
      <c r="FZ7" s="325"/>
      <c r="GA7" s="325"/>
      <c r="GB7" s="325"/>
      <c r="GC7" s="325"/>
      <c r="GD7" s="325"/>
      <c r="GE7" s="325"/>
      <c r="GF7" s="325"/>
      <c r="GG7" s="325"/>
      <c r="GH7" s="325"/>
      <c r="GI7" s="325"/>
      <c r="GJ7" s="325"/>
      <c r="GK7" s="325"/>
      <c r="GL7" s="325"/>
      <c r="GM7" s="325"/>
      <c r="GN7" s="325"/>
      <c r="GO7" s="325"/>
      <c r="GP7" s="325"/>
      <c r="GQ7" s="325"/>
      <c r="GR7" s="325"/>
      <c r="GS7" s="325"/>
      <c r="GT7" s="325"/>
      <c r="GU7" s="325"/>
      <c r="GV7" s="325"/>
      <c r="GW7" s="325"/>
      <c r="GX7" s="325"/>
      <c r="GY7" s="325"/>
      <c r="GZ7" s="325"/>
      <c r="HA7" s="325"/>
      <c r="HB7" s="325"/>
      <c r="HC7" s="325"/>
      <c r="HD7" s="325"/>
      <c r="HE7" s="325"/>
      <c r="HF7" s="325"/>
      <c r="HG7" s="325"/>
      <c r="HH7" s="325"/>
      <c r="HI7" s="325"/>
      <c r="HJ7" s="325"/>
      <c r="HK7" s="325"/>
      <c r="HL7" s="325"/>
      <c r="HM7" s="325"/>
      <c r="HN7" s="325"/>
      <c r="HO7" s="325"/>
      <c r="HP7" s="325"/>
      <c r="HQ7" s="325"/>
      <c r="HR7" s="325"/>
      <c r="HS7" s="325"/>
      <c r="HT7" s="325"/>
      <c r="HU7" s="325"/>
      <c r="HV7" s="325"/>
      <c r="HW7" s="325"/>
      <c r="HX7" s="325"/>
      <c r="HY7" s="325"/>
      <c r="HZ7" s="325"/>
      <c r="IA7" s="325"/>
      <c r="IB7" s="325"/>
      <c r="IC7" s="325"/>
      <c r="ID7" s="325"/>
      <c r="IE7" s="325"/>
      <c r="IF7" s="325"/>
      <c r="IG7" s="325"/>
      <c r="IH7" s="325"/>
      <c r="II7" s="325"/>
      <c r="IJ7" s="325"/>
      <c r="IK7" s="325"/>
      <c r="IL7" s="325"/>
      <c r="IM7" s="325"/>
      <c r="IN7" s="325"/>
    </row>
    <row r="8" spans="1:248" s="182" customFormat="1" ht="16.5" customHeight="1">
      <c r="A8" s="211"/>
      <c r="B8" s="212" t="s">
        <v>207</v>
      </c>
      <c r="C8" s="213"/>
      <c r="D8" s="11" t="s">
        <v>216</v>
      </c>
      <c r="E8" s="214">
        <v>42292</v>
      </c>
      <c r="F8" s="214">
        <v>42299</v>
      </c>
      <c r="G8" s="214"/>
      <c r="H8" s="214">
        <v>42479</v>
      </c>
      <c r="I8" s="241"/>
      <c r="J8" s="214">
        <v>42525</v>
      </c>
      <c r="K8" s="242">
        <f t="shared" si="0"/>
        <v>233</v>
      </c>
      <c r="L8" s="242">
        <f t="shared" si="1"/>
        <v>226</v>
      </c>
      <c r="M8" s="243">
        <v>16.67</v>
      </c>
      <c r="N8" s="244">
        <v>3</v>
      </c>
      <c r="O8" s="245">
        <v>73.4</v>
      </c>
      <c r="P8" s="242">
        <v>1</v>
      </c>
      <c r="Q8" s="263">
        <v>105.33</v>
      </c>
      <c r="R8" s="263">
        <v>41</v>
      </c>
      <c r="S8" s="263">
        <f t="shared" si="2"/>
        <v>38.925282445647014</v>
      </c>
      <c r="T8" s="263">
        <v>38.6</v>
      </c>
      <c r="U8" s="11">
        <v>1</v>
      </c>
      <c r="V8" s="11">
        <v>1</v>
      </c>
      <c r="W8" s="263">
        <v>8.1</v>
      </c>
      <c r="X8" s="263">
        <v>2.7</v>
      </c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80">
        <v>1</v>
      </c>
      <c r="AM8" s="279"/>
      <c r="AN8" s="280">
        <v>1</v>
      </c>
      <c r="AO8" s="279"/>
      <c r="AP8" s="279"/>
      <c r="AQ8" s="279"/>
      <c r="AR8" s="279"/>
      <c r="AS8" s="278"/>
      <c r="AT8" s="218">
        <v>5</v>
      </c>
      <c r="AU8" s="218">
        <v>1</v>
      </c>
      <c r="AV8" s="218">
        <v>1</v>
      </c>
      <c r="AW8" s="218">
        <v>1</v>
      </c>
      <c r="AX8" s="218"/>
      <c r="AY8" s="244">
        <v>3</v>
      </c>
      <c r="AZ8" s="267">
        <v>45.5</v>
      </c>
      <c r="BA8" s="307"/>
      <c r="BB8" s="308">
        <v>10.85</v>
      </c>
      <c r="BC8" s="308">
        <v>10.7</v>
      </c>
      <c r="BD8" s="302">
        <v>10.6</v>
      </c>
      <c r="BE8" s="282">
        <v>535.967</v>
      </c>
      <c r="BF8" s="313">
        <f>(BE8/493.5-1)*100</f>
        <v>8.605268490374861</v>
      </c>
      <c r="BG8" s="313">
        <v>5.9438091204292</v>
      </c>
      <c r="BH8" s="248">
        <v>4</v>
      </c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</row>
    <row r="9" spans="1:248" s="182" customFormat="1" ht="16.5" customHeight="1">
      <c r="A9" s="211"/>
      <c r="B9" s="212" t="s">
        <v>207</v>
      </c>
      <c r="C9" s="213"/>
      <c r="D9" s="11" t="s">
        <v>217</v>
      </c>
      <c r="E9" s="214">
        <v>42296</v>
      </c>
      <c r="F9" s="214">
        <v>42302</v>
      </c>
      <c r="G9" s="214"/>
      <c r="H9" s="214">
        <v>42480</v>
      </c>
      <c r="I9" s="241"/>
      <c r="J9" s="214">
        <v>42528</v>
      </c>
      <c r="K9" s="242">
        <f t="shared" si="0"/>
        <v>232</v>
      </c>
      <c r="L9" s="242">
        <f t="shared" si="1"/>
        <v>226</v>
      </c>
      <c r="M9" s="243">
        <v>18.55</v>
      </c>
      <c r="N9" s="244">
        <v>3</v>
      </c>
      <c r="O9" s="245">
        <v>80</v>
      </c>
      <c r="P9" s="242">
        <v>2</v>
      </c>
      <c r="Q9" s="263">
        <v>115.7</v>
      </c>
      <c r="R9" s="263">
        <v>45</v>
      </c>
      <c r="S9" s="263">
        <f t="shared" si="2"/>
        <v>38.89369057908383</v>
      </c>
      <c r="T9" s="263">
        <v>35.2</v>
      </c>
      <c r="U9" s="11">
        <v>1</v>
      </c>
      <c r="V9" s="11">
        <v>1</v>
      </c>
      <c r="W9" s="263">
        <v>7.78</v>
      </c>
      <c r="X9" s="263">
        <v>2.43</v>
      </c>
      <c r="Y9" s="278">
        <v>0.1</v>
      </c>
      <c r="Z9" s="279">
        <v>2</v>
      </c>
      <c r="AA9" s="280" t="s">
        <v>116</v>
      </c>
      <c r="AB9" s="279"/>
      <c r="AC9" s="279"/>
      <c r="AD9" s="279"/>
      <c r="AE9" s="279"/>
      <c r="AF9" s="279" t="s">
        <v>68</v>
      </c>
      <c r="AG9" s="279"/>
      <c r="AH9" s="279"/>
      <c r="AI9" s="279"/>
      <c r="AJ9" s="279"/>
      <c r="AK9" s="288">
        <v>42722</v>
      </c>
      <c r="AL9" s="280" t="s">
        <v>77</v>
      </c>
      <c r="AM9" s="288">
        <v>42425</v>
      </c>
      <c r="AN9" s="280" t="s">
        <v>214</v>
      </c>
      <c r="AO9" s="288"/>
      <c r="AP9" s="279"/>
      <c r="AQ9" s="288"/>
      <c r="AR9" s="279"/>
      <c r="AS9" s="278"/>
      <c r="AT9" s="218">
        <v>5</v>
      </c>
      <c r="AU9" s="218">
        <v>1</v>
      </c>
      <c r="AV9" s="218">
        <v>1</v>
      </c>
      <c r="AW9" s="218">
        <v>1</v>
      </c>
      <c r="AX9" s="218"/>
      <c r="AY9" s="244">
        <v>1</v>
      </c>
      <c r="AZ9" s="267">
        <v>41.5</v>
      </c>
      <c r="BA9" s="307">
        <v>813</v>
      </c>
      <c r="BB9" s="308">
        <v>12.775</v>
      </c>
      <c r="BC9" s="308">
        <v>12.825</v>
      </c>
      <c r="BD9" s="302">
        <v>13.128</v>
      </c>
      <c r="BE9" s="282">
        <v>645.623</v>
      </c>
      <c r="BF9" s="313">
        <v>6</v>
      </c>
      <c r="BG9" s="313">
        <v>2.809880132253717</v>
      </c>
      <c r="BH9" s="248">
        <v>3</v>
      </c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  <c r="GV9" s="325"/>
      <c r="GW9" s="325"/>
      <c r="GX9" s="325"/>
      <c r="GY9" s="325"/>
      <c r="GZ9" s="325"/>
      <c r="HA9" s="325"/>
      <c r="HB9" s="325"/>
      <c r="HC9" s="325"/>
      <c r="HD9" s="325"/>
      <c r="HE9" s="325"/>
      <c r="HF9" s="325"/>
      <c r="HG9" s="325"/>
      <c r="HH9" s="325"/>
      <c r="HI9" s="325"/>
      <c r="HJ9" s="325"/>
      <c r="HK9" s="325"/>
      <c r="HL9" s="325"/>
      <c r="HM9" s="325"/>
      <c r="HN9" s="325"/>
      <c r="HO9" s="325"/>
      <c r="HP9" s="325"/>
      <c r="HQ9" s="325"/>
      <c r="HR9" s="325"/>
      <c r="HS9" s="325"/>
      <c r="HT9" s="325"/>
      <c r="HU9" s="325"/>
      <c r="HV9" s="325"/>
      <c r="HW9" s="325"/>
      <c r="HX9" s="325"/>
      <c r="HY9" s="325"/>
      <c r="HZ9" s="325"/>
      <c r="IA9" s="325"/>
      <c r="IB9" s="325"/>
      <c r="IC9" s="325"/>
      <c r="ID9" s="325"/>
      <c r="IE9" s="325"/>
      <c r="IF9" s="325"/>
      <c r="IG9" s="325"/>
      <c r="IH9" s="325"/>
      <c r="II9" s="325"/>
      <c r="IJ9" s="325"/>
      <c r="IK9" s="325"/>
      <c r="IL9" s="325"/>
      <c r="IM9" s="325"/>
      <c r="IN9" s="325"/>
    </row>
    <row r="10" spans="1:248" s="182" customFormat="1" ht="16.5" customHeight="1">
      <c r="A10" s="211"/>
      <c r="B10" s="212" t="s">
        <v>207</v>
      </c>
      <c r="C10" s="213"/>
      <c r="D10" s="11" t="s">
        <v>218</v>
      </c>
      <c r="E10" s="215">
        <v>42290</v>
      </c>
      <c r="F10" s="215">
        <v>42300</v>
      </c>
      <c r="G10" s="215">
        <v>42449</v>
      </c>
      <c r="H10" s="215">
        <v>42479</v>
      </c>
      <c r="I10" s="241"/>
      <c r="J10" s="215">
        <v>42527</v>
      </c>
      <c r="K10" s="242">
        <f t="shared" si="0"/>
        <v>237</v>
      </c>
      <c r="L10" s="242">
        <f t="shared" si="1"/>
        <v>227</v>
      </c>
      <c r="M10" s="243">
        <v>14.4</v>
      </c>
      <c r="N10" s="244">
        <v>3</v>
      </c>
      <c r="O10" s="245">
        <v>85.9</v>
      </c>
      <c r="P10" s="242">
        <v>1</v>
      </c>
      <c r="Q10" s="263">
        <v>140.3</v>
      </c>
      <c r="R10" s="263">
        <v>46.2</v>
      </c>
      <c r="S10" s="263">
        <f t="shared" si="2"/>
        <v>32.92943692088382</v>
      </c>
      <c r="T10" s="263">
        <v>34.1</v>
      </c>
      <c r="U10" s="11">
        <v>1</v>
      </c>
      <c r="V10" s="11">
        <v>1</v>
      </c>
      <c r="W10" s="263">
        <v>8.1</v>
      </c>
      <c r="X10" s="263">
        <v>3.2</v>
      </c>
      <c r="Y10" s="278">
        <v>8</v>
      </c>
      <c r="Z10" s="279">
        <v>2</v>
      </c>
      <c r="AA10" s="280" t="s">
        <v>116</v>
      </c>
      <c r="AB10" s="279"/>
      <c r="AC10" s="279"/>
      <c r="AD10" s="280" t="s">
        <v>219</v>
      </c>
      <c r="AE10" s="282"/>
      <c r="AF10" s="279">
        <v>35</v>
      </c>
      <c r="AG10" s="280" t="s">
        <v>220</v>
      </c>
      <c r="AH10" s="280">
        <v>3</v>
      </c>
      <c r="AI10" s="279">
        <v>3.3</v>
      </c>
      <c r="AJ10" s="279">
        <v>2</v>
      </c>
      <c r="AK10" s="288">
        <v>42396</v>
      </c>
      <c r="AL10" s="280">
        <v>2</v>
      </c>
      <c r="AM10" s="288">
        <v>42428</v>
      </c>
      <c r="AN10" s="280">
        <v>2</v>
      </c>
      <c r="AO10" s="288">
        <v>42462</v>
      </c>
      <c r="AP10" s="279">
        <v>1</v>
      </c>
      <c r="AQ10" s="288"/>
      <c r="AR10" s="279"/>
      <c r="AS10" s="278"/>
      <c r="AT10" s="218">
        <v>5</v>
      </c>
      <c r="AU10" s="218">
        <v>1</v>
      </c>
      <c r="AV10" s="218">
        <v>1</v>
      </c>
      <c r="AW10" s="218">
        <v>3</v>
      </c>
      <c r="AX10" s="218">
        <v>1.3</v>
      </c>
      <c r="AY10" s="244">
        <v>1</v>
      </c>
      <c r="AZ10" s="267">
        <v>47.3</v>
      </c>
      <c r="BA10" s="218"/>
      <c r="BB10" s="308">
        <v>14.5</v>
      </c>
      <c r="BC10" s="308">
        <v>14.01</v>
      </c>
      <c r="BD10" s="302">
        <v>14.69</v>
      </c>
      <c r="BE10" s="282">
        <v>720.18</v>
      </c>
      <c r="BF10" s="313">
        <v>8.49</v>
      </c>
      <c r="BG10" s="313">
        <v>4.472197750945739</v>
      </c>
      <c r="BH10" s="248">
        <v>2</v>
      </c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5"/>
      <c r="HE10" s="325"/>
      <c r="HF10" s="325"/>
      <c r="HG10" s="325"/>
      <c r="HH10" s="325"/>
      <c r="HI10" s="325"/>
      <c r="HJ10" s="325"/>
      <c r="HK10" s="325"/>
      <c r="HL10" s="325"/>
      <c r="HM10" s="325"/>
      <c r="HN10" s="325"/>
      <c r="HO10" s="325"/>
      <c r="HP10" s="325"/>
      <c r="HQ10" s="325"/>
      <c r="HR10" s="325"/>
      <c r="HS10" s="325"/>
      <c r="HT10" s="325"/>
      <c r="HU10" s="325"/>
      <c r="HV10" s="325"/>
      <c r="HW10" s="325"/>
      <c r="HX10" s="325"/>
      <c r="HY10" s="325"/>
      <c r="HZ10" s="325"/>
      <c r="IA10" s="325"/>
      <c r="IB10" s="325"/>
      <c r="IC10" s="325"/>
      <c r="ID10" s="325"/>
      <c r="IE10" s="325"/>
      <c r="IF10" s="325"/>
      <c r="IG10" s="325"/>
      <c r="IH10" s="325"/>
      <c r="II10" s="325"/>
      <c r="IJ10" s="325"/>
      <c r="IK10" s="325"/>
      <c r="IL10" s="325"/>
      <c r="IM10" s="325"/>
      <c r="IN10" s="325"/>
    </row>
    <row r="11" spans="1:248" s="182" customFormat="1" ht="16.5" customHeight="1">
      <c r="A11" s="211"/>
      <c r="B11" s="212" t="s">
        <v>207</v>
      </c>
      <c r="C11" s="213"/>
      <c r="D11" s="11" t="s">
        <v>221</v>
      </c>
      <c r="E11" s="216">
        <v>42294</v>
      </c>
      <c r="F11" s="216">
        <v>42299</v>
      </c>
      <c r="G11" s="216"/>
      <c r="H11" s="216">
        <v>42473</v>
      </c>
      <c r="I11" s="241"/>
      <c r="J11" s="216">
        <v>42521</v>
      </c>
      <c r="K11" s="242">
        <f t="shared" si="0"/>
        <v>227</v>
      </c>
      <c r="L11" s="242">
        <f t="shared" si="1"/>
        <v>222</v>
      </c>
      <c r="M11" s="243">
        <v>13</v>
      </c>
      <c r="N11" s="244" t="s">
        <v>135</v>
      </c>
      <c r="O11" s="245">
        <v>90</v>
      </c>
      <c r="P11" s="242">
        <v>2</v>
      </c>
      <c r="Q11" s="263">
        <v>101.9</v>
      </c>
      <c r="R11" s="263">
        <v>48.2</v>
      </c>
      <c r="S11" s="263">
        <f t="shared" si="2"/>
        <v>47.30127576054956</v>
      </c>
      <c r="T11" s="263">
        <v>34.8</v>
      </c>
      <c r="U11" s="11">
        <v>1</v>
      </c>
      <c r="V11" s="11">
        <v>1</v>
      </c>
      <c r="W11" s="263">
        <v>8.8</v>
      </c>
      <c r="X11" s="263">
        <v>3.7</v>
      </c>
      <c r="Y11" s="278">
        <v>1</v>
      </c>
      <c r="Z11" s="279">
        <v>2</v>
      </c>
      <c r="AA11" s="280" t="s">
        <v>116</v>
      </c>
      <c r="AB11" s="279"/>
      <c r="AC11" s="280"/>
      <c r="AD11" s="280" t="s">
        <v>116</v>
      </c>
      <c r="AE11" s="282"/>
      <c r="AF11" s="279">
        <v>10</v>
      </c>
      <c r="AG11" s="280"/>
      <c r="AH11" s="280"/>
      <c r="AI11" s="279"/>
      <c r="AJ11" s="279"/>
      <c r="AK11" s="288">
        <v>42706</v>
      </c>
      <c r="AL11" s="280">
        <v>2</v>
      </c>
      <c r="AM11" s="279"/>
      <c r="AN11" s="279"/>
      <c r="AO11" s="279"/>
      <c r="AP11" s="279"/>
      <c r="AQ11" s="279"/>
      <c r="AR11" s="279"/>
      <c r="AS11" s="278">
        <v>11.6</v>
      </c>
      <c r="AT11" s="218">
        <v>5</v>
      </c>
      <c r="AU11" s="218">
        <v>1</v>
      </c>
      <c r="AV11" s="218">
        <v>1</v>
      </c>
      <c r="AW11" s="218">
        <v>1</v>
      </c>
      <c r="AX11" s="218"/>
      <c r="AY11" s="244">
        <v>1</v>
      </c>
      <c r="AZ11" s="267">
        <v>42.4</v>
      </c>
      <c r="BA11" s="307">
        <v>794</v>
      </c>
      <c r="BB11" s="308">
        <v>13.4</v>
      </c>
      <c r="BC11" s="308">
        <v>13.3</v>
      </c>
      <c r="BD11" s="302">
        <v>13.6</v>
      </c>
      <c r="BE11" s="282">
        <v>671.835</v>
      </c>
      <c r="BF11" s="313">
        <v>6.47</v>
      </c>
      <c r="BG11" s="313">
        <v>23.71517321134664</v>
      </c>
      <c r="BH11" s="248">
        <v>1</v>
      </c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</row>
    <row r="12" spans="1:248" s="182" customFormat="1" ht="16.5" customHeight="1">
      <c r="A12" s="211"/>
      <c r="B12" s="212" t="s">
        <v>207</v>
      </c>
      <c r="C12" s="213"/>
      <c r="D12" s="11" t="s">
        <v>222</v>
      </c>
      <c r="E12" s="214">
        <v>42292</v>
      </c>
      <c r="F12" s="214">
        <v>42299</v>
      </c>
      <c r="G12" s="214">
        <v>42444</v>
      </c>
      <c r="H12" s="214">
        <v>42476</v>
      </c>
      <c r="I12" s="241"/>
      <c r="J12" s="214">
        <v>42525</v>
      </c>
      <c r="K12" s="242">
        <f t="shared" si="0"/>
        <v>233</v>
      </c>
      <c r="L12" s="242">
        <f t="shared" si="1"/>
        <v>226</v>
      </c>
      <c r="M12" s="243">
        <v>14.9</v>
      </c>
      <c r="N12" s="244">
        <v>3</v>
      </c>
      <c r="O12" s="245">
        <v>77</v>
      </c>
      <c r="P12" s="242">
        <v>3</v>
      </c>
      <c r="Q12" s="245">
        <v>101.57</v>
      </c>
      <c r="R12" s="263">
        <v>45.17</v>
      </c>
      <c r="S12" s="263">
        <f t="shared" si="2"/>
        <v>44.47179285222015</v>
      </c>
      <c r="T12" s="263">
        <v>34.8</v>
      </c>
      <c r="U12" s="11">
        <v>1</v>
      </c>
      <c r="V12" s="11">
        <v>1</v>
      </c>
      <c r="W12" s="263">
        <v>8</v>
      </c>
      <c r="X12" s="263">
        <v>3.03</v>
      </c>
      <c r="Y12" s="278">
        <v>1.5</v>
      </c>
      <c r="Z12" s="279">
        <v>2</v>
      </c>
      <c r="AA12" s="280" t="s">
        <v>116</v>
      </c>
      <c r="AB12" s="279"/>
      <c r="AC12" s="279"/>
      <c r="AD12" s="280" t="s">
        <v>116</v>
      </c>
      <c r="AE12" s="282"/>
      <c r="AF12" s="279">
        <v>2</v>
      </c>
      <c r="AG12" s="280" t="s">
        <v>116</v>
      </c>
      <c r="AH12" s="280">
        <v>2</v>
      </c>
      <c r="AI12" s="279"/>
      <c r="AJ12" s="279"/>
      <c r="AK12" s="288">
        <v>42699</v>
      </c>
      <c r="AL12" s="280">
        <v>2</v>
      </c>
      <c r="AM12" s="288">
        <v>42440</v>
      </c>
      <c r="AN12" s="280">
        <v>2</v>
      </c>
      <c r="AO12" s="288"/>
      <c r="AP12" s="279"/>
      <c r="AQ12" s="288"/>
      <c r="AR12" s="279"/>
      <c r="AS12" s="278">
        <v>1</v>
      </c>
      <c r="AT12" s="218">
        <v>5</v>
      </c>
      <c r="AU12" s="218">
        <v>1</v>
      </c>
      <c r="AV12" s="218">
        <v>1</v>
      </c>
      <c r="AW12" s="218">
        <v>1</v>
      </c>
      <c r="AX12" s="218">
        <v>2.5</v>
      </c>
      <c r="AY12" s="244">
        <v>1</v>
      </c>
      <c r="AZ12" s="267">
        <v>47.1</v>
      </c>
      <c r="BA12" s="307">
        <v>800</v>
      </c>
      <c r="BB12" s="308">
        <v>12.641</v>
      </c>
      <c r="BC12" s="308">
        <v>12.121</v>
      </c>
      <c r="BD12" s="302">
        <v>12.441</v>
      </c>
      <c r="BE12" s="282">
        <v>620.19</v>
      </c>
      <c r="BF12" s="313">
        <v>8.77</v>
      </c>
      <c r="BG12" s="313">
        <v>3.1001306568475995</v>
      </c>
      <c r="BH12" s="248">
        <v>6</v>
      </c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  <c r="GT12" s="325"/>
      <c r="GU12" s="325"/>
      <c r="GV12" s="325"/>
      <c r="GW12" s="325"/>
      <c r="GX12" s="325"/>
      <c r="GY12" s="325"/>
      <c r="GZ12" s="325"/>
      <c r="HA12" s="325"/>
      <c r="HB12" s="325"/>
      <c r="HC12" s="325"/>
      <c r="HD12" s="325"/>
      <c r="HE12" s="325"/>
      <c r="HF12" s="325"/>
      <c r="HG12" s="325"/>
      <c r="HH12" s="325"/>
      <c r="HI12" s="325"/>
      <c r="HJ12" s="325"/>
      <c r="HK12" s="325"/>
      <c r="HL12" s="325"/>
      <c r="HM12" s="325"/>
      <c r="HN12" s="325"/>
      <c r="HO12" s="325"/>
      <c r="HP12" s="325"/>
      <c r="HQ12" s="325"/>
      <c r="HR12" s="325"/>
      <c r="HS12" s="325"/>
      <c r="HT12" s="325"/>
      <c r="HU12" s="325"/>
      <c r="HV12" s="325"/>
      <c r="HW12" s="325"/>
      <c r="HX12" s="325"/>
      <c r="HY12" s="325"/>
      <c r="HZ12" s="325"/>
      <c r="IA12" s="325"/>
      <c r="IB12" s="325"/>
      <c r="IC12" s="325"/>
      <c r="ID12" s="325"/>
      <c r="IE12" s="325"/>
      <c r="IF12" s="325"/>
      <c r="IG12" s="325"/>
      <c r="IH12" s="325"/>
      <c r="II12" s="325"/>
      <c r="IJ12" s="325"/>
      <c r="IK12" s="325"/>
      <c r="IL12" s="325"/>
      <c r="IM12" s="325"/>
      <c r="IN12" s="325"/>
    </row>
    <row r="13" spans="1:248" s="182" customFormat="1" ht="16.5" customHeight="1">
      <c r="A13" s="211"/>
      <c r="B13" s="212" t="s">
        <v>207</v>
      </c>
      <c r="C13" s="213"/>
      <c r="D13" s="11" t="s">
        <v>108</v>
      </c>
      <c r="E13" s="214">
        <v>42295</v>
      </c>
      <c r="F13" s="214">
        <v>42301</v>
      </c>
      <c r="G13" s="214">
        <v>42448</v>
      </c>
      <c r="H13" s="214">
        <v>42474</v>
      </c>
      <c r="I13" s="241"/>
      <c r="J13" s="214">
        <v>42522</v>
      </c>
      <c r="K13" s="242">
        <f t="shared" si="0"/>
        <v>227</v>
      </c>
      <c r="L13" s="242">
        <f t="shared" si="1"/>
        <v>221</v>
      </c>
      <c r="M13" s="243">
        <v>14.83</v>
      </c>
      <c r="N13" s="244">
        <v>1</v>
      </c>
      <c r="O13" s="245">
        <v>75.2</v>
      </c>
      <c r="P13" s="242">
        <v>1</v>
      </c>
      <c r="Q13" s="263">
        <v>70</v>
      </c>
      <c r="R13" s="263">
        <v>39.5</v>
      </c>
      <c r="S13" s="263">
        <f t="shared" si="2"/>
        <v>56.42857142857143</v>
      </c>
      <c r="T13" s="263">
        <v>30.6</v>
      </c>
      <c r="U13" s="11">
        <v>1</v>
      </c>
      <c r="V13" s="11">
        <v>1</v>
      </c>
      <c r="W13" s="263">
        <v>8.4</v>
      </c>
      <c r="X13" s="263">
        <v>2.7</v>
      </c>
      <c r="Y13" s="278">
        <v>1.9</v>
      </c>
      <c r="Z13" s="279"/>
      <c r="AA13" s="280" t="s">
        <v>74</v>
      </c>
      <c r="AB13" s="279"/>
      <c r="AC13" s="279"/>
      <c r="AD13" s="279"/>
      <c r="AE13" s="279"/>
      <c r="AF13" s="279"/>
      <c r="AG13" s="280" t="s">
        <v>223</v>
      </c>
      <c r="AH13" s="280" t="s">
        <v>113</v>
      </c>
      <c r="AI13" s="279"/>
      <c r="AJ13" s="279"/>
      <c r="AK13" s="288">
        <v>42714</v>
      </c>
      <c r="AL13" s="280" t="s">
        <v>74</v>
      </c>
      <c r="AM13" s="288">
        <v>42445</v>
      </c>
      <c r="AN13" s="280">
        <v>1</v>
      </c>
      <c r="AO13" s="288"/>
      <c r="AP13" s="279"/>
      <c r="AQ13" s="288"/>
      <c r="AR13" s="279"/>
      <c r="AS13" s="278"/>
      <c r="AT13" s="218">
        <v>5</v>
      </c>
      <c r="AU13" s="218">
        <v>1</v>
      </c>
      <c r="AV13" s="218">
        <v>1</v>
      </c>
      <c r="AW13" s="218">
        <v>1</v>
      </c>
      <c r="AX13" s="218"/>
      <c r="AY13" s="244">
        <v>1</v>
      </c>
      <c r="AZ13" s="267">
        <v>46.7</v>
      </c>
      <c r="BA13" s="307"/>
      <c r="BB13" s="308">
        <v>10.83</v>
      </c>
      <c r="BC13" s="308">
        <v>10.91</v>
      </c>
      <c r="BD13" s="302">
        <v>10.82</v>
      </c>
      <c r="BE13" s="282">
        <v>542.802</v>
      </c>
      <c r="BF13" s="313">
        <v>2.55</v>
      </c>
      <c r="BG13" s="313">
        <v>-0.2571227193320036</v>
      </c>
      <c r="BH13" s="248">
        <v>8</v>
      </c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  <c r="GT13" s="325"/>
      <c r="GU13" s="325"/>
      <c r="GV13" s="325"/>
      <c r="GW13" s="325"/>
      <c r="GX13" s="325"/>
      <c r="GY13" s="325"/>
      <c r="GZ13" s="325"/>
      <c r="HA13" s="325"/>
      <c r="HB13" s="325"/>
      <c r="HC13" s="325"/>
      <c r="HD13" s="325"/>
      <c r="HE13" s="325"/>
      <c r="HF13" s="325"/>
      <c r="HG13" s="325"/>
      <c r="HH13" s="325"/>
      <c r="HI13" s="325"/>
      <c r="HJ13" s="325"/>
      <c r="HK13" s="325"/>
      <c r="HL13" s="325"/>
      <c r="HM13" s="325"/>
      <c r="HN13" s="325"/>
      <c r="HO13" s="325"/>
      <c r="HP13" s="325"/>
      <c r="HQ13" s="325"/>
      <c r="HR13" s="325"/>
      <c r="HS13" s="325"/>
      <c r="HT13" s="325"/>
      <c r="HU13" s="325"/>
      <c r="HV13" s="325"/>
      <c r="HW13" s="325"/>
      <c r="HX13" s="325"/>
      <c r="HY13" s="325"/>
      <c r="HZ13" s="325"/>
      <c r="IA13" s="325"/>
      <c r="IB13" s="325"/>
      <c r="IC13" s="325"/>
      <c r="ID13" s="325"/>
      <c r="IE13" s="325"/>
      <c r="IF13" s="325"/>
      <c r="IG13" s="325"/>
      <c r="IH13" s="325"/>
      <c r="II13" s="325"/>
      <c r="IJ13" s="325"/>
      <c r="IK13" s="325"/>
      <c r="IL13" s="325"/>
      <c r="IM13" s="325"/>
      <c r="IN13" s="325"/>
    </row>
    <row r="14" spans="1:248" s="182" customFormat="1" ht="16.5" customHeight="1">
      <c r="A14" s="211"/>
      <c r="B14" s="212" t="s">
        <v>207</v>
      </c>
      <c r="C14" s="213"/>
      <c r="D14" s="11" t="s">
        <v>224</v>
      </c>
      <c r="E14" s="215">
        <v>42297</v>
      </c>
      <c r="F14" s="215">
        <v>42304</v>
      </c>
      <c r="G14" s="215">
        <v>42445</v>
      </c>
      <c r="H14" s="215">
        <v>42475</v>
      </c>
      <c r="I14" s="241"/>
      <c r="J14" s="215">
        <v>42526</v>
      </c>
      <c r="K14" s="242">
        <f t="shared" si="0"/>
        <v>229</v>
      </c>
      <c r="L14" s="242">
        <f t="shared" si="1"/>
        <v>222</v>
      </c>
      <c r="M14" s="243">
        <v>14</v>
      </c>
      <c r="N14" s="244">
        <v>1</v>
      </c>
      <c r="O14" s="245">
        <v>74</v>
      </c>
      <c r="P14" s="242">
        <v>1</v>
      </c>
      <c r="Q14" s="263">
        <v>99.5</v>
      </c>
      <c r="R14" s="263">
        <v>40.5</v>
      </c>
      <c r="S14" s="263">
        <f t="shared" si="2"/>
        <v>40.7035175879397</v>
      </c>
      <c r="T14" s="263">
        <v>35.6</v>
      </c>
      <c r="U14" s="11">
        <v>3</v>
      </c>
      <c r="V14" s="11">
        <v>1</v>
      </c>
      <c r="W14" s="263">
        <v>8</v>
      </c>
      <c r="X14" s="263">
        <v>2.9</v>
      </c>
      <c r="Y14" s="278">
        <v>5</v>
      </c>
      <c r="Z14" s="279">
        <v>2</v>
      </c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8"/>
      <c r="AT14" s="218">
        <v>5</v>
      </c>
      <c r="AU14" s="218">
        <v>1</v>
      </c>
      <c r="AV14" s="218">
        <v>1</v>
      </c>
      <c r="AW14" s="218">
        <v>3</v>
      </c>
      <c r="AX14" s="218"/>
      <c r="AY14" s="218">
        <v>1</v>
      </c>
      <c r="AZ14" s="218">
        <v>42.2</v>
      </c>
      <c r="BA14" s="218"/>
      <c r="BB14" s="308">
        <v>12.21</v>
      </c>
      <c r="BC14" s="308">
        <v>12.247</v>
      </c>
      <c r="BD14" s="302">
        <v>12.071</v>
      </c>
      <c r="BE14" s="282">
        <v>608.951</v>
      </c>
      <c r="BF14" s="313">
        <v>1.62</v>
      </c>
      <c r="BG14" s="313">
        <v>0.82</v>
      </c>
      <c r="BH14" s="218">
        <v>7</v>
      </c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  <c r="HK14" s="325"/>
      <c r="HL14" s="325"/>
      <c r="HM14" s="325"/>
      <c r="HN14" s="325"/>
      <c r="HO14" s="325"/>
      <c r="HP14" s="325"/>
      <c r="HQ14" s="325"/>
      <c r="HR14" s="325"/>
      <c r="HS14" s="325"/>
      <c r="HT14" s="325"/>
      <c r="HU14" s="325"/>
      <c r="HV14" s="325"/>
      <c r="HW14" s="325"/>
      <c r="HX14" s="325"/>
      <c r="HY14" s="325"/>
      <c r="HZ14" s="325"/>
      <c r="IA14" s="325"/>
      <c r="IB14" s="325"/>
      <c r="IC14" s="325"/>
      <c r="ID14" s="325"/>
      <c r="IE14" s="325"/>
      <c r="IF14" s="325"/>
      <c r="IG14" s="325"/>
      <c r="IH14" s="325"/>
      <c r="II14" s="325"/>
      <c r="IJ14" s="325"/>
      <c r="IK14" s="325"/>
      <c r="IL14" s="325"/>
      <c r="IM14" s="325"/>
      <c r="IN14" s="325"/>
    </row>
    <row r="15" spans="1:248" s="182" customFormat="1" ht="16.5" customHeight="1">
      <c r="A15" s="211"/>
      <c r="B15" s="212" t="s">
        <v>207</v>
      </c>
      <c r="C15" s="213"/>
      <c r="D15" s="217" t="s">
        <v>89</v>
      </c>
      <c r="E15" s="216">
        <f>AVERAGE(E4:E14)</f>
        <v>42292.63636363636</v>
      </c>
      <c r="F15" s="216">
        <f>AVERAGE(F4:F14)</f>
        <v>42299.454545454544</v>
      </c>
      <c r="G15" s="216">
        <f>AVERAGE(G4:G14)</f>
        <v>42445.666666666664</v>
      </c>
      <c r="H15" s="216">
        <f>AVERAGE(H4:H14)</f>
        <v>42476.09090909091</v>
      </c>
      <c r="I15" s="241"/>
      <c r="J15" s="216">
        <f>AVERAGE(J4:J14)</f>
        <v>42524.90909090909</v>
      </c>
      <c r="K15" s="246">
        <f>AVERAGE(K4:K14)</f>
        <v>232.27272727272728</v>
      </c>
      <c r="L15" s="246">
        <f>AVERAGE(L4:L14)</f>
        <v>225.45454545454547</v>
      </c>
      <c r="M15" s="246">
        <f>AVERAGE(M4:M14)</f>
        <v>15.408181818181818</v>
      </c>
      <c r="N15" s="247" t="s">
        <v>212</v>
      </c>
      <c r="O15" s="247">
        <f aca="true" t="shared" si="3" ref="O15:R15">AVERAGE(O4:O14)</f>
        <v>81.08181818181818</v>
      </c>
      <c r="P15" s="247"/>
      <c r="Q15" s="246">
        <f t="shared" si="3"/>
        <v>106.31818181818184</v>
      </c>
      <c r="R15" s="246">
        <f t="shared" si="3"/>
        <v>43.55909090909091</v>
      </c>
      <c r="S15" s="246">
        <f t="shared" si="2"/>
        <v>40.970500213766556</v>
      </c>
      <c r="T15" s="246">
        <f>AVERAGE(T4:T14)</f>
        <v>34.445454545454545</v>
      </c>
      <c r="U15" s="11"/>
      <c r="V15" s="11"/>
      <c r="W15" s="246">
        <f>AVERAGE(W4:W14)</f>
        <v>8.271</v>
      </c>
      <c r="X15" s="246">
        <v>2.827010443093988</v>
      </c>
      <c r="Y15" s="278"/>
      <c r="Z15" s="279"/>
      <c r="AA15" s="280"/>
      <c r="AB15" s="279"/>
      <c r="AC15" s="279"/>
      <c r="AD15" s="279"/>
      <c r="AE15" s="280"/>
      <c r="AF15" s="279"/>
      <c r="AG15" s="280"/>
      <c r="AH15" s="280"/>
      <c r="AI15" s="279"/>
      <c r="AJ15" s="279"/>
      <c r="AK15" s="288"/>
      <c r="AL15" s="280"/>
      <c r="AM15" s="288"/>
      <c r="AN15" s="280"/>
      <c r="AO15" s="288"/>
      <c r="AP15" s="279"/>
      <c r="AQ15" s="288"/>
      <c r="AR15" s="279"/>
      <c r="AS15" s="296">
        <f>AVERAGE(AS4:AS14)</f>
        <v>4.65</v>
      </c>
      <c r="AT15" s="297"/>
      <c r="AU15" s="297"/>
      <c r="AV15" s="297"/>
      <c r="AW15" s="297"/>
      <c r="AX15" s="266"/>
      <c r="AY15" s="297"/>
      <c r="AZ15" s="266">
        <f>AVERAGE(AZ4:AZ14)</f>
        <v>44.31090909090909</v>
      </c>
      <c r="BA15" s="297">
        <f>AVERAGE(BA4:BA14)</f>
        <v>801.4</v>
      </c>
      <c r="BB15" s="309">
        <f aca="true" t="shared" si="4" ref="BB15:BE15">AVERAGE(BB4,BB6:BB14)</f>
        <v>12.352100000000002</v>
      </c>
      <c r="BC15" s="309">
        <f t="shared" si="4"/>
        <v>12.2273</v>
      </c>
      <c r="BD15" s="309">
        <f t="shared" si="4"/>
        <v>12.271</v>
      </c>
      <c r="BE15" s="309">
        <f t="shared" si="4"/>
        <v>614.3250999999999</v>
      </c>
      <c r="BF15" s="329">
        <f>(BE15-580.087)/580.087*100</f>
        <v>5.902235354352006</v>
      </c>
      <c r="BG15" s="329">
        <f>(BE15-597.2)/597.2*100</f>
        <v>2.8675653047555025</v>
      </c>
      <c r="BH15" s="330">
        <v>1</v>
      </c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L15" s="325"/>
      <c r="FM15" s="325"/>
      <c r="FN15" s="325"/>
      <c r="FO15" s="325"/>
      <c r="FP15" s="325"/>
      <c r="FQ15" s="325"/>
      <c r="FR15" s="325"/>
      <c r="FS15" s="325"/>
      <c r="FT15" s="325"/>
      <c r="FU15" s="325"/>
      <c r="FV15" s="325"/>
      <c r="FW15" s="325"/>
      <c r="FX15" s="325"/>
      <c r="FY15" s="325"/>
      <c r="FZ15" s="325"/>
      <c r="GA15" s="325"/>
      <c r="GB15" s="325"/>
      <c r="GC15" s="325"/>
      <c r="GD15" s="325"/>
      <c r="GE15" s="325"/>
      <c r="GF15" s="325"/>
      <c r="GG15" s="325"/>
      <c r="GH15" s="325"/>
      <c r="GI15" s="325"/>
      <c r="GJ15" s="325"/>
      <c r="GK15" s="325"/>
      <c r="GL15" s="325"/>
      <c r="GM15" s="325"/>
      <c r="GN15" s="325"/>
      <c r="GO15" s="325"/>
      <c r="GP15" s="325"/>
      <c r="GQ15" s="325"/>
      <c r="GR15" s="325"/>
      <c r="GS15" s="325"/>
      <c r="GT15" s="325"/>
      <c r="GU15" s="325"/>
      <c r="GV15" s="325"/>
      <c r="GW15" s="325"/>
      <c r="GX15" s="325"/>
      <c r="GY15" s="325"/>
      <c r="GZ15" s="325"/>
      <c r="HA15" s="325"/>
      <c r="HB15" s="325"/>
      <c r="HC15" s="325"/>
      <c r="HD15" s="325"/>
      <c r="HE15" s="325"/>
      <c r="HF15" s="325"/>
      <c r="HG15" s="325"/>
      <c r="HH15" s="325"/>
      <c r="HI15" s="325"/>
      <c r="HJ15" s="325"/>
      <c r="HK15" s="325"/>
      <c r="HL15" s="325"/>
      <c r="HM15" s="325"/>
      <c r="HN15" s="325"/>
      <c r="HO15" s="325"/>
      <c r="HP15" s="325"/>
      <c r="HQ15" s="325"/>
      <c r="HR15" s="325"/>
      <c r="HS15" s="325"/>
      <c r="HT15" s="325"/>
      <c r="HU15" s="325"/>
      <c r="HV15" s="325"/>
      <c r="HW15" s="325"/>
      <c r="HX15" s="325"/>
      <c r="HY15" s="325"/>
      <c r="HZ15" s="325"/>
      <c r="IA15" s="325"/>
      <c r="IB15" s="325"/>
      <c r="IC15" s="325"/>
      <c r="ID15" s="325"/>
      <c r="IE15" s="325"/>
      <c r="IF15" s="325"/>
      <c r="IG15" s="325"/>
      <c r="IH15" s="325"/>
      <c r="II15" s="325"/>
      <c r="IJ15" s="325"/>
      <c r="IK15" s="325"/>
      <c r="IL15" s="325"/>
      <c r="IM15" s="325"/>
      <c r="IN15" s="325"/>
    </row>
    <row r="16" spans="1:252" s="181" customFormat="1" ht="18" customHeight="1">
      <c r="A16" s="211"/>
      <c r="B16" s="218" t="s">
        <v>225</v>
      </c>
      <c r="C16" s="213" t="s">
        <v>226</v>
      </c>
      <c r="D16" s="218" t="s">
        <v>227</v>
      </c>
      <c r="E16" s="208">
        <v>42657</v>
      </c>
      <c r="F16" s="208">
        <v>42663</v>
      </c>
      <c r="G16" s="208"/>
      <c r="H16" s="208">
        <v>42842</v>
      </c>
      <c r="I16" s="208">
        <v>42845</v>
      </c>
      <c r="J16" s="208">
        <v>42890</v>
      </c>
      <c r="K16" s="207">
        <f aca="true" t="shared" si="5" ref="K16:K21">J16-E16</f>
        <v>233</v>
      </c>
      <c r="L16" s="248">
        <f aca="true" t="shared" si="6" ref="L16:L25">J16-F16</f>
        <v>227</v>
      </c>
      <c r="M16" s="233">
        <v>18.2</v>
      </c>
      <c r="N16" s="207">
        <v>3</v>
      </c>
      <c r="O16" s="249">
        <v>86</v>
      </c>
      <c r="P16" s="207">
        <v>2</v>
      </c>
      <c r="Q16" s="249">
        <v>128.7</v>
      </c>
      <c r="R16" s="249">
        <v>46.5</v>
      </c>
      <c r="S16" s="264">
        <f t="shared" si="2"/>
        <v>36.130536130536136</v>
      </c>
      <c r="T16" s="249">
        <v>35.4</v>
      </c>
      <c r="U16" s="218">
        <v>1</v>
      </c>
      <c r="V16" s="218"/>
      <c r="W16" s="218"/>
      <c r="X16" s="218"/>
      <c r="Y16" s="283"/>
      <c r="Z16" s="218"/>
      <c r="AA16" s="218"/>
      <c r="AB16" s="188"/>
      <c r="AC16" s="218"/>
      <c r="AD16" s="218"/>
      <c r="AE16" s="218"/>
      <c r="AF16" s="218"/>
      <c r="AG16" s="188"/>
      <c r="AH16" s="218"/>
      <c r="AI16" s="218"/>
      <c r="AJ16" s="218"/>
      <c r="AK16" s="219"/>
      <c r="AL16" s="218"/>
      <c r="AM16" s="219"/>
      <c r="AN16" s="218"/>
      <c r="AO16" s="219"/>
      <c r="AP16" s="218"/>
      <c r="AQ16" s="219"/>
      <c r="AR16" s="218"/>
      <c r="AS16" s="218"/>
      <c r="AT16" s="207">
        <v>5</v>
      </c>
      <c r="AU16" s="207">
        <v>1</v>
      </c>
      <c r="AV16" s="207">
        <v>1</v>
      </c>
      <c r="AW16" s="207">
        <v>1</v>
      </c>
      <c r="AX16" s="218"/>
      <c r="AY16" s="207">
        <v>1</v>
      </c>
      <c r="AZ16" s="310">
        <v>41.3</v>
      </c>
      <c r="BA16" s="311">
        <v>791</v>
      </c>
      <c r="BB16" s="311">
        <v>12.7</v>
      </c>
      <c r="BC16" s="311">
        <v>13.1</v>
      </c>
      <c r="BD16" s="311">
        <v>12.65</v>
      </c>
      <c r="BE16" s="311">
        <v>647.34</v>
      </c>
      <c r="BF16" s="311">
        <v>9.45</v>
      </c>
      <c r="BG16" s="218"/>
      <c r="BH16" s="207">
        <v>1</v>
      </c>
      <c r="IO16" s="335"/>
      <c r="IP16" s="335"/>
      <c r="IQ16" s="335"/>
      <c r="IR16" s="335"/>
    </row>
    <row r="17" spans="1:252" s="181" customFormat="1" ht="18" customHeight="1">
      <c r="A17" s="211"/>
      <c r="B17" s="218" t="s">
        <v>225</v>
      </c>
      <c r="C17" s="213"/>
      <c r="D17" s="218" t="s">
        <v>228</v>
      </c>
      <c r="E17" s="208">
        <v>42684</v>
      </c>
      <c r="F17" s="208">
        <v>42694</v>
      </c>
      <c r="G17" s="208">
        <v>42823</v>
      </c>
      <c r="H17" s="208">
        <v>42841</v>
      </c>
      <c r="I17" s="208">
        <v>42843</v>
      </c>
      <c r="J17" s="208">
        <v>42886</v>
      </c>
      <c r="K17" s="207">
        <f t="shared" si="5"/>
        <v>202</v>
      </c>
      <c r="L17" s="248">
        <f t="shared" si="6"/>
        <v>192</v>
      </c>
      <c r="M17" s="250">
        <v>19.67</v>
      </c>
      <c r="N17" s="251">
        <v>1</v>
      </c>
      <c r="O17" s="252">
        <v>75.8</v>
      </c>
      <c r="P17" s="251">
        <v>2</v>
      </c>
      <c r="Q17" s="252">
        <v>95.33</v>
      </c>
      <c r="R17" s="252">
        <v>38.67</v>
      </c>
      <c r="S17" s="264">
        <f t="shared" si="2"/>
        <v>40.56435539704186</v>
      </c>
      <c r="T17" s="252">
        <v>29.5</v>
      </c>
      <c r="U17" s="218">
        <v>3</v>
      </c>
      <c r="V17" s="218"/>
      <c r="W17" s="218"/>
      <c r="X17" s="218"/>
      <c r="Y17" s="207">
        <v>0.2</v>
      </c>
      <c r="Z17" s="207">
        <v>3</v>
      </c>
      <c r="AA17" s="207"/>
      <c r="AB17" s="207">
        <v>1</v>
      </c>
      <c r="AC17" s="218"/>
      <c r="AD17" s="218"/>
      <c r="AE17" s="207">
        <v>20</v>
      </c>
      <c r="AF17" s="218"/>
      <c r="AG17" s="188"/>
      <c r="AH17" s="218"/>
      <c r="AI17" s="218"/>
      <c r="AJ17" s="218"/>
      <c r="AK17" s="219">
        <v>42756</v>
      </c>
      <c r="AL17" s="218" t="s">
        <v>229</v>
      </c>
      <c r="AM17" s="219">
        <v>42796</v>
      </c>
      <c r="AN17" s="218" t="s">
        <v>229</v>
      </c>
      <c r="AO17" s="219"/>
      <c r="AP17" s="218"/>
      <c r="AQ17" s="219"/>
      <c r="AR17" s="218"/>
      <c r="AS17" s="218"/>
      <c r="AT17" s="251">
        <v>5</v>
      </c>
      <c r="AU17" s="251">
        <v>1</v>
      </c>
      <c r="AV17" s="251">
        <v>1</v>
      </c>
      <c r="AW17" s="251">
        <v>1</v>
      </c>
      <c r="AX17" s="251">
        <v>0.5</v>
      </c>
      <c r="AY17" s="251">
        <v>1</v>
      </c>
      <c r="AZ17" s="312">
        <v>48.4</v>
      </c>
      <c r="BA17" s="313"/>
      <c r="BB17" s="314">
        <v>9.79</v>
      </c>
      <c r="BC17" s="314">
        <v>9.66</v>
      </c>
      <c r="BD17" s="314">
        <v>10.15</v>
      </c>
      <c r="BE17" s="314">
        <v>493.33</v>
      </c>
      <c r="BF17" s="314">
        <v>2.6</v>
      </c>
      <c r="BG17" s="218"/>
      <c r="BH17" s="251">
        <v>9</v>
      </c>
      <c r="IO17" s="335"/>
      <c r="IP17" s="335"/>
      <c r="IQ17" s="335"/>
      <c r="IR17" s="335"/>
    </row>
    <row r="18" spans="1:252" s="181" customFormat="1" ht="18" customHeight="1">
      <c r="A18" s="211"/>
      <c r="B18" s="218" t="s">
        <v>225</v>
      </c>
      <c r="C18" s="213"/>
      <c r="D18" s="218" t="s">
        <v>230</v>
      </c>
      <c r="E18" s="208">
        <v>42679</v>
      </c>
      <c r="F18" s="208">
        <v>42690</v>
      </c>
      <c r="G18" s="208"/>
      <c r="H18" s="208">
        <v>42843</v>
      </c>
      <c r="I18" s="208">
        <v>42845</v>
      </c>
      <c r="J18" s="208">
        <v>42888</v>
      </c>
      <c r="K18" s="207">
        <v>209</v>
      </c>
      <c r="L18" s="248">
        <f t="shared" si="6"/>
        <v>198</v>
      </c>
      <c r="M18" s="233">
        <v>18</v>
      </c>
      <c r="N18" s="207">
        <v>3</v>
      </c>
      <c r="O18" s="252">
        <v>84.3</v>
      </c>
      <c r="P18" s="207">
        <v>3</v>
      </c>
      <c r="Q18" s="252">
        <v>119.56</v>
      </c>
      <c r="R18" s="252">
        <v>39.3</v>
      </c>
      <c r="S18" s="264">
        <f t="shared" si="2"/>
        <v>32.87052525928404</v>
      </c>
      <c r="T18" s="252">
        <v>32.5</v>
      </c>
      <c r="U18" s="218">
        <v>1</v>
      </c>
      <c r="V18" s="218"/>
      <c r="W18" s="218"/>
      <c r="X18" s="218"/>
      <c r="Y18" s="207">
        <v>0.1</v>
      </c>
      <c r="Z18" s="207">
        <v>0.1</v>
      </c>
      <c r="AA18" s="207">
        <v>72</v>
      </c>
      <c r="AB18" s="207">
        <v>1.3</v>
      </c>
      <c r="AC18" s="218"/>
      <c r="AD18" s="218"/>
      <c r="AE18" s="218"/>
      <c r="AF18" s="218"/>
      <c r="AG18" s="188"/>
      <c r="AH18" s="218"/>
      <c r="AI18" s="218"/>
      <c r="AJ18" s="218"/>
      <c r="AK18" s="219"/>
      <c r="AL18" s="218"/>
      <c r="AM18" s="219"/>
      <c r="AN18" s="218"/>
      <c r="AO18" s="219"/>
      <c r="AP18" s="218"/>
      <c r="AQ18" s="219"/>
      <c r="AR18" s="218"/>
      <c r="AS18" s="218"/>
      <c r="AT18" s="207">
        <v>5</v>
      </c>
      <c r="AU18" s="207">
        <v>1</v>
      </c>
      <c r="AV18" s="207">
        <v>1</v>
      </c>
      <c r="AW18" s="251">
        <v>1</v>
      </c>
      <c r="AX18" s="218"/>
      <c r="AY18" s="207">
        <v>1</v>
      </c>
      <c r="AZ18" s="312">
        <v>45.8</v>
      </c>
      <c r="BA18" s="313"/>
      <c r="BB18" s="314">
        <v>10.79</v>
      </c>
      <c r="BC18" s="314">
        <v>10.37</v>
      </c>
      <c r="BD18" s="314">
        <v>10.58</v>
      </c>
      <c r="BE18" s="314">
        <v>529.16</v>
      </c>
      <c r="BF18" s="314">
        <v>12.59</v>
      </c>
      <c r="BG18" s="218"/>
      <c r="BH18" s="331">
        <v>1</v>
      </c>
      <c r="IO18" s="335"/>
      <c r="IP18" s="335"/>
      <c r="IQ18" s="335"/>
      <c r="IR18" s="335"/>
    </row>
    <row r="19" spans="1:252" s="181" customFormat="1" ht="18" customHeight="1">
      <c r="A19" s="211"/>
      <c r="B19" s="218" t="s">
        <v>225</v>
      </c>
      <c r="C19" s="213"/>
      <c r="D19" s="218" t="s">
        <v>231</v>
      </c>
      <c r="E19" s="208">
        <v>42662</v>
      </c>
      <c r="F19" s="208">
        <v>42669</v>
      </c>
      <c r="G19" s="208">
        <v>42810</v>
      </c>
      <c r="H19" s="208">
        <v>42842</v>
      </c>
      <c r="I19" s="208">
        <v>42845</v>
      </c>
      <c r="J19" s="208">
        <v>42886</v>
      </c>
      <c r="K19" s="207">
        <v>224</v>
      </c>
      <c r="L19" s="248">
        <f t="shared" si="6"/>
        <v>217</v>
      </c>
      <c r="M19" s="233">
        <v>15</v>
      </c>
      <c r="N19" s="207">
        <v>3</v>
      </c>
      <c r="O19" s="249">
        <v>80</v>
      </c>
      <c r="P19" s="207">
        <v>3</v>
      </c>
      <c r="Q19" s="249">
        <v>120.4</v>
      </c>
      <c r="R19" s="249">
        <v>48.3</v>
      </c>
      <c r="S19" s="264">
        <f t="shared" si="2"/>
        <v>40.11627906976744</v>
      </c>
      <c r="T19" s="249">
        <v>4.6</v>
      </c>
      <c r="U19" s="218">
        <v>1</v>
      </c>
      <c r="V19" s="218"/>
      <c r="W19" s="218"/>
      <c r="X19" s="218"/>
      <c r="Y19" s="207"/>
      <c r="Z19" s="207"/>
      <c r="AA19" s="218"/>
      <c r="AB19" s="188"/>
      <c r="AC19" s="218"/>
      <c r="AD19" s="218"/>
      <c r="AE19" s="218"/>
      <c r="AF19" s="218"/>
      <c r="AG19" s="188"/>
      <c r="AH19" s="218"/>
      <c r="AI19" s="218"/>
      <c r="AJ19" s="218"/>
      <c r="AK19" s="219"/>
      <c r="AL19" s="218"/>
      <c r="AM19" s="219"/>
      <c r="AN19" s="218"/>
      <c r="AO19" s="219"/>
      <c r="AP19" s="218"/>
      <c r="AQ19" s="219"/>
      <c r="AR19" s="218"/>
      <c r="AS19" s="218"/>
      <c r="AT19" s="207">
        <v>4</v>
      </c>
      <c r="AU19" s="207">
        <v>1</v>
      </c>
      <c r="AV19" s="207">
        <v>1</v>
      </c>
      <c r="AW19" s="207">
        <v>1</v>
      </c>
      <c r="AX19" s="218"/>
      <c r="AY19" s="207">
        <v>1</v>
      </c>
      <c r="AZ19" s="310">
        <v>41</v>
      </c>
      <c r="BA19" s="311">
        <v>795</v>
      </c>
      <c r="BB19" s="311">
        <v>11.58</v>
      </c>
      <c r="BC19" s="311">
        <v>12.15</v>
      </c>
      <c r="BD19" s="311">
        <v>11.94</v>
      </c>
      <c r="BE19" s="311">
        <v>594.5</v>
      </c>
      <c r="BF19" s="311">
        <v>6.35</v>
      </c>
      <c r="BG19" s="218"/>
      <c r="BH19" s="207">
        <v>8</v>
      </c>
      <c r="IO19" s="335"/>
      <c r="IP19" s="335"/>
      <c r="IQ19" s="335"/>
      <c r="IR19" s="335"/>
    </row>
    <row r="20" spans="1:252" s="181" customFormat="1" ht="18" customHeight="1">
      <c r="A20" s="211"/>
      <c r="B20" s="218" t="s">
        <v>225</v>
      </c>
      <c r="C20" s="213"/>
      <c r="D20" s="218" t="s">
        <v>232</v>
      </c>
      <c r="E20" s="208">
        <v>42659</v>
      </c>
      <c r="F20" s="208">
        <v>42665</v>
      </c>
      <c r="G20" s="208">
        <v>42819</v>
      </c>
      <c r="H20" s="208">
        <v>42844</v>
      </c>
      <c r="I20" s="208">
        <v>42848</v>
      </c>
      <c r="J20" s="208">
        <v>42888</v>
      </c>
      <c r="K20" s="251">
        <v>229</v>
      </c>
      <c r="L20" s="248">
        <f t="shared" si="6"/>
        <v>223</v>
      </c>
      <c r="M20" s="250">
        <v>18</v>
      </c>
      <c r="N20" s="251">
        <v>3</v>
      </c>
      <c r="O20" s="252">
        <v>81.67</v>
      </c>
      <c r="P20" s="251">
        <v>2</v>
      </c>
      <c r="Q20" s="252">
        <v>68.82</v>
      </c>
      <c r="R20" s="252">
        <v>34.94</v>
      </c>
      <c r="S20" s="264">
        <f t="shared" si="2"/>
        <v>50.77012496367336</v>
      </c>
      <c r="T20" s="252">
        <v>40.33</v>
      </c>
      <c r="U20" s="218">
        <v>3</v>
      </c>
      <c r="V20" s="218"/>
      <c r="W20" s="218"/>
      <c r="X20" s="218"/>
      <c r="Y20" s="283"/>
      <c r="Z20" s="207">
        <v>1</v>
      </c>
      <c r="AA20" s="207">
        <v>3</v>
      </c>
      <c r="AB20" s="207">
        <v>1</v>
      </c>
      <c r="AC20" s="207">
        <v>3</v>
      </c>
      <c r="AD20" s="207">
        <v>3</v>
      </c>
      <c r="AE20" s="207">
        <v>5</v>
      </c>
      <c r="AF20" s="207">
        <v>3</v>
      </c>
      <c r="AG20" s="207">
        <v>3</v>
      </c>
      <c r="AH20" s="207">
        <v>2</v>
      </c>
      <c r="AI20" s="218"/>
      <c r="AJ20" s="218"/>
      <c r="AK20" s="208">
        <v>42766</v>
      </c>
      <c r="AL20" s="207">
        <v>2</v>
      </c>
      <c r="AM20" s="208">
        <v>42802</v>
      </c>
      <c r="AN20" s="207">
        <v>2</v>
      </c>
      <c r="AO20" s="219"/>
      <c r="AP20" s="207">
        <v>1</v>
      </c>
      <c r="AQ20" s="207"/>
      <c r="AR20" s="207">
        <v>1</v>
      </c>
      <c r="AS20" s="218"/>
      <c r="AT20" s="251">
        <v>4</v>
      </c>
      <c r="AU20" s="251">
        <v>1</v>
      </c>
      <c r="AV20" s="251">
        <v>1</v>
      </c>
      <c r="AW20" s="251">
        <v>3</v>
      </c>
      <c r="AX20" s="218"/>
      <c r="AY20" s="251">
        <v>1</v>
      </c>
      <c r="AZ20" s="312">
        <v>39.83</v>
      </c>
      <c r="BA20" s="314">
        <v>819</v>
      </c>
      <c r="BB20" s="314">
        <v>10.65</v>
      </c>
      <c r="BC20" s="314">
        <v>10.1</v>
      </c>
      <c r="BD20" s="314">
        <v>10.25</v>
      </c>
      <c r="BE20" s="314">
        <v>510.29</v>
      </c>
      <c r="BF20" s="314">
        <v>6.35</v>
      </c>
      <c r="BG20" s="218"/>
      <c r="BH20" s="251">
        <v>1</v>
      </c>
      <c r="IO20" s="335"/>
      <c r="IP20" s="335"/>
      <c r="IQ20" s="335"/>
      <c r="IR20" s="335"/>
    </row>
    <row r="21" spans="1:248" s="183" customFormat="1" ht="18" customHeight="1">
      <c r="A21" s="211"/>
      <c r="B21" s="218" t="s">
        <v>225</v>
      </c>
      <c r="C21" s="213"/>
      <c r="D21" s="218" t="s">
        <v>233</v>
      </c>
      <c r="E21" s="208">
        <v>42680</v>
      </c>
      <c r="F21" s="208">
        <v>42692</v>
      </c>
      <c r="G21" s="208">
        <v>42806</v>
      </c>
      <c r="H21" s="208">
        <v>42848</v>
      </c>
      <c r="I21" s="208">
        <v>42851</v>
      </c>
      <c r="J21" s="208">
        <v>42888</v>
      </c>
      <c r="K21" s="248">
        <f t="shared" si="5"/>
        <v>208</v>
      </c>
      <c r="L21" s="248">
        <f t="shared" si="6"/>
        <v>196</v>
      </c>
      <c r="M21" s="250">
        <v>21.62</v>
      </c>
      <c r="N21" s="251">
        <v>3</v>
      </c>
      <c r="O21" s="252">
        <v>76</v>
      </c>
      <c r="P21" s="251">
        <v>3</v>
      </c>
      <c r="Q21" s="252">
        <v>117.46</v>
      </c>
      <c r="R21" s="252">
        <v>41.78</v>
      </c>
      <c r="S21" s="264">
        <f t="shared" si="2"/>
        <v>35.569555593393495</v>
      </c>
      <c r="T21" s="252">
        <v>34.6</v>
      </c>
      <c r="U21" s="218">
        <v>1</v>
      </c>
      <c r="V21" s="265"/>
      <c r="W21" s="265"/>
      <c r="X21" s="265"/>
      <c r="Y21" s="251">
        <v>1</v>
      </c>
      <c r="Z21" s="251">
        <v>2</v>
      </c>
      <c r="AA21" s="251">
        <v>30</v>
      </c>
      <c r="AB21" s="251">
        <v>2</v>
      </c>
      <c r="AC21" s="218"/>
      <c r="AD21" s="218"/>
      <c r="AE21" s="251">
        <v>90</v>
      </c>
      <c r="AF21" s="251">
        <v>4</v>
      </c>
      <c r="AG21" s="188"/>
      <c r="AH21" s="218"/>
      <c r="AI21" s="218"/>
      <c r="AJ21" s="218"/>
      <c r="AK21" s="208">
        <v>42756</v>
      </c>
      <c r="AL21" s="251">
        <v>2</v>
      </c>
      <c r="AM21" s="208">
        <v>42801</v>
      </c>
      <c r="AN21" s="251">
        <v>2</v>
      </c>
      <c r="AO21" s="208">
        <v>42875</v>
      </c>
      <c r="AP21" s="251">
        <v>2</v>
      </c>
      <c r="AQ21" s="251"/>
      <c r="AR21" s="251">
        <v>1</v>
      </c>
      <c r="AS21" s="265"/>
      <c r="AT21" s="251">
        <v>5</v>
      </c>
      <c r="AU21" s="251">
        <v>1</v>
      </c>
      <c r="AV21" s="251">
        <v>1</v>
      </c>
      <c r="AW21" s="251">
        <v>3</v>
      </c>
      <c r="AX21" s="218"/>
      <c r="AY21" s="251">
        <v>1</v>
      </c>
      <c r="AZ21" s="312">
        <v>46.3</v>
      </c>
      <c r="BA21" s="313"/>
      <c r="BB21" s="314">
        <v>11.1</v>
      </c>
      <c r="BC21" s="314">
        <v>11.16</v>
      </c>
      <c r="BD21" s="314">
        <v>11.22</v>
      </c>
      <c r="BE21" s="314">
        <v>558.23</v>
      </c>
      <c r="BF21" s="314">
        <v>3.67</v>
      </c>
      <c r="BG21" s="265"/>
      <c r="BH21" s="251">
        <v>11</v>
      </c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</row>
    <row r="22" spans="1:252" s="181" customFormat="1" ht="18" customHeight="1">
      <c r="A22" s="211"/>
      <c r="B22" s="218" t="s">
        <v>225</v>
      </c>
      <c r="C22" s="213"/>
      <c r="D22" s="218" t="s">
        <v>234</v>
      </c>
      <c r="E22" s="208">
        <v>42680</v>
      </c>
      <c r="F22" s="208">
        <v>42689</v>
      </c>
      <c r="G22" s="219"/>
      <c r="H22" s="219">
        <v>42847</v>
      </c>
      <c r="I22" s="208">
        <v>42849</v>
      </c>
      <c r="J22" s="208">
        <v>42891</v>
      </c>
      <c r="K22" s="251">
        <v>211</v>
      </c>
      <c r="L22" s="248">
        <f t="shared" si="6"/>
        <v>202</v>
      </c>
      <c r="M22" s="250">
        <v>18.67</v>
      </c>
      <c r="N22" s="251">
        <v>3</v>
      </c>
      <c r="O22" s="252">
        <v>77</v>
      </c>
      <c r="P22" s="251">
        <v>3</v>
      </c>
      <c r="Q22" s="252">
        <v>87.13</v>
      </c>
      <c r="R22" s="252">
        <v>42</v>
      </c>
      <c r="S22" s="264">
        <f t="shared" si="2"/>
        <v>48.20383335246184</v>
      </c>
      <c r="T22" s="252">
        <v>34.5</v>
      </c>
      <c r="U22" s="218">
        <v>1</v>
      </c>
      <c r="V22" s="218"/>
      <c r="W22" s="218"/>
      <c r="X22" s="218"/>
      <c r="Y22" s="283"/>
      <c r="Z22" s="251" t="s">
        <v>235</v>
      </c>
      <c r="AA22" s="251"/>
      <c r="AB22" s="251">
        <v>2</v>
      </c>
      <c r="AC22" s="218"/>
      <c r="AD22" s="218"/>
      <c r="AE22" s="218"/>
      <c r="AF22" s="218"/>
      <c r="AG22" s="188"/>
      <c r="AH22" s="251">
        <v>2</v>
      </c>
      <c r="AI22" s="218"/>
      <c r="AJ22" s="218"/>
      <c r="AK22" s="208">
        <v>42773</v>
      </c>
      <c r="AL22" s="251" t="s">
        <v>77</v>
      </c>
      <c r="AM22" s="219"/>
      <c r="AN22" s="218"/>
      <c r="AO22" s="219"/>
      <c r="AP22" s="218"/>
      <c r="AQ22" s="219"/>
      <c r="AR22" s="218"/>
      <c r="AS22" s="218"/>
      <c r="AT22" s="251">
        <v>5</v>
      </c>
      <c r="AU22" s="251">
        <v>1</v>
      </c>
      <c r="AV22" s="251">
        <v>1</v>
      </c>
      <c r="AW22" s="251">
        <v>1</v>
      </c>
      <c r="AX22" s="218"/>
      <c r="AY22" s="251">
        <v>5</v>
      </c>
      <c r="AZ22" s="312">
        <v>43.7</v>
      </c>
      <c r="BA22" s="314">
        <v>811.8</v>
      </c>
      <c r="BB22" s="314">
        <v>12.02</v>
      </c>
      <c r="BC22" s="314">
        <v>13.25</v>
      </c>
      <c r="BD22" s="314">
        <v>11.67</v>
      </c>
      <c r="BE22" s="314">
        <v>615.76</v>
      </c>
      <c r="BF22" s="314">
        <v>14.85</v>
      </c>
      <c r="BG22" s="218"/>
      <c r="BH22" s="251">
        <v>2</v>
      </c>
      <c r="IO22" s="335"/>
      <c r="IP22" s="335"/>
      <c r="IQ22" s="335"/>
      <c r="IR22" s="335"/>
    </row>
    <row r="23" spans="1:252" s="181" customFormat="1" ht="18" customHeight="1">
      <c r="A23" s="211"/>
      <c r="B23" s="218" t="s">
        <v>225</v>
      </c>
      <c r="C23" s="213"/>
      <c r="D23" s="218" t="s">
        <v>236</v>
      </c>
      <c r="E23" s="208">
        <v>42661</v>
      </c>
      <c r="F23" s="208">
        <v>42667</v>
      </c>
      <c r="G23" s="219"/>
      <c r="H23" s="219">
        <v>42841</v>
      </c>
      <c r="I23" s="208">
        <v>42843</v>
      </c>
      <c r="J23" s="208">
        <v>42884</v>
      </c>
      <c r="K23" s="248">
        <f>J23-E23</f>
        <v>223</v>
      </c>
      <c r="L23" s="248">
        <f t="shared" si="6"/>
        <v>217</v>
      </c>
      <c r="M23" s="233">
        <v>13</v>
      </c>
      <c r="N23" s="207">
        <v>3</v>
      </c>
      <c r="O23" s="249">
        <v>86</v>
      </c>
      <c r="P23" s="207">
        <v>2</v>
      </c>
      <c r="Q23" s="249">
        <v>103.1</v>
      </c>
      <c r="R23" s="249">
        <v>52.42</v>
      </c>
      <c r="S23" s="264">
        <f t="shared" si="2"/>
        <v>50.84384093113482</v>
      </c>
      <c r="T23" s="249">
        <v>30.9</v>
      </c>
      <c r="U23" s="218">
        <v>1</v>
      </c>
      <c r="V23" s="218"/>
      <c r="W23" s="218"/>
      <c r="X23" s="218"/>
      <c r="Y23" s="207">
        <v>1</v>
      </c>
      <c r="Z23" s="207">
        <v>3</v>
      </c>
      <c r="AA23" s="218"/>
      <c r="AB23" s="207">
        <v>1</v>
      </c>
      <c r="AC23" s="218"/>
      <c r="AD23" s="218"/>
      <c r="AE23" s="218"/>
      <c r="AF23" s="207">
        <v>1</v>
      </c>
      <c r="AG23" s="188"/>
      <c r="AH23" s="207">
        <v>1</v>
      </c>
      <c r="AI23" s="218"/>
      <c r="AJ23" s="218"/>
      <c r="AK23" s="208">
        <v>43100</v>
      </c>
      <c r="AL23" s="251">
        <v>1</v>
      </c>
      <c r="AM23" s="208">
        <v>42814</v>
      </c>
      <c r="AN23" s="251">
        <v>2</v>
      </c>
      <c r="AO23" s="219"/>
      <c r="AP23" s="218"/>
      <c r="AQ23" s="219"/>
      <c r="AR23" s="218"/>
      <c r="AS23" s="218"/>
      <c r="AT23" s="207">
        <v>5</v>
      </c>
      <c r="AU23" s="207">
        <v>1</v>
      </c>
      <c r="AV23" s="207">
        <v>3</v>
      </c>
      <c r="AW23" s="207">
        <v>1</v>
      </c>
      <c r="AX23" s="218"/>
      <c r="AY23" s="207">
        <v>1</v>
      </c>
      <c r="AZ23" s="310">
        <v>46.2</v>
      </c>
      <c r="BA23" s="313"/>
      <c r="BB23" s="311">
        <v>12.35</v>
      </c>
      <c r="BC23" s="311">
        <v>12.75</v>
      </c>
      <c r="BD23" s="311">
        <v>12.95</v>
      </c>
      <c r="BE23" s="311">
        <v>632.93</v>
      </c>
      <c r="BF23" s="311">
        <v>7.48</v>
      </c>
      <c r="BG23" s="218"/>
      <c r="BH23" s="207">
        <v>1</v>
      </c>
      <c r="IO23" s="335"/>
      <c r="IP23" s="335"/>
      <c r="IQ23" s="335"/>
      <c r="IR23" s="335"/>
    </row>
    <row r="24" spans="1:252" s="181" customFormat="1" ht="18" customHeight="1">
      <c r="A24" s="211"/>
      <c r="B24" s="218" t="s">
        <v>225</v>
      </c>
      <c r="C24" s="213"/>
      <c r="D24" s="218" t="s">
        <v>237</v>
      </c>
      <c r="E24" s="208">
        <v>42657</v>
      </c>
      <c r="F24" s="208">
        <v>42661</v>
      </c>
      <c r="G24" s="208">
        <v>42810</v>
      </c>
      <c r="H24" s="208">
        <v>42839</v>
      </c>
      <c r="I24" s="208">
        <v>42843</v>
      </c>
      <c r="J24" s="208">
        <v>42881</v>
      </c>
      <c r="K24" s="248">
        <f>J24-E24</f>
        <v>224</v>
      </c>
      <c r="L24" s="248">
        <f t="shared" si="6"/>
        <v>220</v>
      </c>
      <c r="M24" s="233">
        <v>15.07</v>
      </c>
      <c r="N24" s="207">
        <v>3</v>
      </c>
      <c r="O24" s="249">
        <v>88</v>
      </c>
      <c r="P24" s="207">
        <v>3</v>
      </c>
      <c r="Q24" s="249">
        <v>101</v>
      </c>
      <c r="R24" s="249">
        <v>43.4</v>
      </c>
      <c r="S24" s="264">
        <f t="shared" si="2"/>
        <v>42.97029702970297</v>
      </c>
      <c r="T24" s="249">
        <v>38.2</v>
      </c>
      <c r="U24" s="218">
        <v>1</v>
      </c>
      <c r="V24" s="218"/>
      <c r="W24" s="218"/>
      <c r="X24" s="218"/>
      <c r="Y24" s="283"/>
      <c r="Z24" s="218"/>
      <c r="AA24" s="207">
        <v>10</v>
      </c>
      <c r="AB24" s="207">
        <v>2</v>
      </c>
      <c r="AC24" s="218"/>
      <c r="AD24" s="218"/>
      <c r="AE24" s="218"/>
      <c r="AF24" s="218"/>
      <c r="AG24" s="188"/>
      <c r="AH24" s="218"/>
      <c r="AI24" s="207"/>
      <c r="AJ24" s="207"/>
      <c r="AK24" s="219"/>
      <c r="AL24" s="218"/>
      <c r="AM24" s="219"/>
      <c r="AN24" s="218"/>
      <c r="AO24" s="219"/>
      <c r="AP24" s="218"/>
      <c r="AQ24" s="219"/>
      <c r="AR24" s="218"/>
      <c r="AS24" s="218"/>
      <c r="AT24" s="207">
        <v>5</v>
      </c>
      <c r="AU24" s="207">
        <v>1</v>
      </c>
      <c r="AV24" s="207">
        <v>1</v>
      </c>
      <c r="AW24" s="207">
        <v>1</v>
      </c>
      <c r="AX24" s="207">
        <v>2</v>
      </c>
      <c r="AY24" s="207">
        <v>1</v>
      </c>
      <c r="AZ24" s="310">
        <v>43.87</v>
      </c>
      <c r="BA24" s="313"/>
      <c r="BB24" s="311">
        <v>13.11</v>
      </c>
      <c r="BC24" s="311">
        <v>13.33</v>
      </c>
      <c r="BD24" s="311">
        <v>13.13</v>
      </c>
      <c r="BE24" s="311">
        <v>659.5</v>
      </c>
      <c r="BF24" s="311">
        <v>4.1</v>
      </c>
      <c r="BG24" s="218"/>
      <c r="BH24" s="207">
        <v>4</v>
      </c>
      <c r="IO24" s="335"/>
      <c r="IP24" s="335"/>
      <c r="IQ24" s="335"/>
      <c r="IR24" s="335"/>
    </row>
    <row r="25" spans="1:252" s="181" customFormat="1" ht="18" customHeight="1">
      <c r="A25" s="211"/>
      <c r="B25" s="218" t="s">
        <v>225</v>
      </c>
      <c r="C25" s="213"/>
      <c r="D25" s="218" t="s">
        <v>238</v>
      </c>
      <c r="E25" s="208">
        <v>42654</v>
      </c>
      <c r="F25" s="208">
        <v>42661</v>
      </c>
      <c r="G25" s="208">
        <v>42804</v>
      </c>
      <c r="H25" s="208">
        <v>42838</v>
      </c>
      <c r="I25" s="208">
        <v>42840</v>
      </c>
      <c r="J25" s="208">
        <v>42882</v>
      </c>
      <c r="K25" s="207">
        <v>228</v>
      </c>
      <c r="L25" s="248">
        <f t="shared" si="6"/>
        <v>221</v>
      </c>
      <c r="M25" s="233">
        <v>13.2</v>
      </c>
      <c r="N25" s="207">
        <v>3</v>
      </c>
      <c r="O25" s="249">
        <v>90</v>
      </c>
      <c r="P25" s="207">
        <v>2</v>
      </c>
      <c r="Q25" s="249">
        <v>65.3</v>
      </c>
      <c r="R25" s="249">
        <v>32.4</v>
      </c>
      <c r="S25" s="264">
        <f t="shared" si="2"/>
        <v>49.617151607963244</v>
      </c>
      <c r="T25" s="249">
        <v>32.4</v>
      </c>
      <c r="U25" s="207">
        <v>3</v>
      </c>
      <c r="V25" s="218"/>
      <c r="W25" s="218"/>
      <c r="X25" s="218"/>
      <c r="Y25" s="283"/>
      <c r="Z25" s="207">
        <v>1</v>
      </c>
      <c r="AA25" s="207">
        <v>67</v>
      </c>
      <c r="AB25" s="207">
        <v>4</v>
      </c>
      <c r="AC25" s="218"/>
      <c r="AD25" s="207">
        <v>1</v>
      </c>
      <c r="AE25" s="207"/>
      <c r="AF25" s="207">
        <v>1</v>
      </c>
      <c r="AG25" s="188"/>
      <c r="AH25" s="207">
        <v>2</v>
      </c>
      <c r="AI25" s="218"/>
      <c r="AJ25" s="218"/>
      <c r="AK25" s="208">
        <v>43084</v>
      </c>
      <c r="AL25" s="207">
        <v>2</v>
      </c>
      <c r="AM25" s="208">
        <v>42776</v>
      </c>
      <c r="AN25" s="207">
        <v>2</v>
      </c>
      <c r="AO25" s="219"/>
      <c r="AP25" s="218">
        <v>1</v>
      </c>
      <c r="AQ25" s="219"/>
      <c r="AR25" s="218">
        <v>1</v>
      </c>
      <c r="AS25" s="218"/>
      <c r="AT25" s="207">
        <v>5</v>
      </c>
      <c r="AU25" s="207">
        <v>1</v>
      </c>
      <c r="AV25" s="207">
        <v>1</v>
      </c>
      <c r="AW25" s="207">
        <v>3</v>
      </c>
      <c r="AX25" s="207"/>
      <c r="AY25" s="207">
        <v>1</v>
      </c>
      <c r="AZ25" s="312">
        <v>45.2</v>
      </c>
      <c r="BA25" s="314">
        <v>839.7</v>
      </c>
      <c r="BB25" s="311">
        <v>11.55</v>
      </c>
      <c r="BC25" s="311">
        <v>11.87</v>
      </c>
      <c r="BD25" s="311">
        <v>10.915</v>
      </c>
      <c r="BE25" s="311">
        <v>571.97</v>
      </c>
      <c r="BF25" s="311">
        <v>8.29</v>
      </c>
      <c r="BG25" s="218"/>
      <c r="BH25" s="207">
        <v>1</v>
      </c>
      <c r="IO25" s="335"/>
      <c r="IP25" s="335"/>
      <c r="IQ25" s="335"/>
      <c r="IR25" s="335"/>
    </row>
    <row r="26" spans="1:248" s="183" customFormat="1" ht="18" customHeight="1">
      <c r="A26" s="211"/>
      <c r="B26" s="218" t="s">
        <v>225</v>
      </c>
      <c r="C26" s="213"/>
      <c r="D26" s="220" t="s">
        <v>89</v>
      </c>
      <c r="E26" s="221"/>
      <c r="F26" s="221"/>
      <c r="G26" s="221"/>
      <c r="H26" s="221"/>
      <c r="I26" s="221"/>
      <c r="J26" s="221"/>
      <c r="K26" s="253">
        <f aca="true" t="shared" si="7" ref="K26:M26">AVERAGE(K16:K25)</f>
        <v>219.1</v>
      </c>
      <c r="L26" s="253">
        <f t="shared" si="7"/>
        <v>211.3</v>
      </c>
      <c r="M26" s="253">
        <f t="shared" si="7"/>
        <v>17.043</v>
      </c>
      <c r="N26" s="253"/>
      <c r="O26" s="253">
        <f aca="true" t="shared" si="8" ref="O26:R26">AVERAGE(O16:O25)</f>
        <v>82.477</v>
      </c>
      <c r="P26" s="253"/>
      <c r="Q26" s="253">
        <f t="shared" si="8"/>
        <v>100.67999999999999</v>
      </c>
      <c r="R26" s="253">
        <f t="shared" si="8"/>
        <v>41.971</v>
      </c>
      <c r="S26" s="266">
        <f t="shared" si="2"/>
        <v>41.687524831148195</v>
      </c>
      <c r="T26" s="253">
        <f>AVERAGE(T16:T25)</f>
        <v>31.292999999999996</v>
      </c>
      <c r="U26" s="213"/>
      <c r="V26" s="265"/>
      <c r="W26" s="265"/>
      <c r="X26" s="265"/>
      <c r="Y26" s="283"/>
      <c r="Z26" s="218"/>
      <c r="AA26" s="218"/>
      <c r="AB26" s="207">
        <v>3</v>
      </c>
      <c r="AC26" s="218"/>
      <c r="AD26" s="218"/>
      <c r="AE26" s="218"/>
      <c r="AF26" s="218"/>
      <c r="AG26" s="188"/>
      <c r="AH26" s="251">
        <v>3</v>
      </c>
      <c r="AI26" s="218"/>
      <c r="AJ26" s="218"/>
      <c r="AK26" s="219"/>
      <c r="AL26" s="207"/>
      <c r="AM26" s="207"/>
      <c r="AN26" s="207"/>
      <c r="AO26" s="219"/>
      <c r="AP26" s="218"/>
      <c r="AQ26" s="219"/>
      <c r="AR26" s="218"/>
      <c r="AS26" s="265"/>
      <c r="AT26" s="298">
        <v>5</v>
      </c>
      <c r="AU26" s="220">
        <v>1</v>
      </c>
      <c r="AV26" s="220">
        <v>1</v>
      </c>
      <c r="AW26" s="190" t="s">
        <v>90</v>
      </c>
      <c r="AX26" s="220"/>
      <c r="AY26" s="220">
        <v>1</v>
      </c>
      <c r="AZ26" s="315">
        <f aca="true" t="shared" si="9" ref="AZ26:BE26">AVERAGE(AZ16:AZ25)</f>
        <v>44.16</v>
      </c>
      <c r="BA26" s="316">
        <f t="shared" si="9"/>
        <v>811.3</v>
      </c>
      <c r="BB26" s="316">
        <f t="shared" si="9"/>
        <v>11.563999999999998</v>
      </c>
      <c r="BC26" s="316">
        <f t="shared" si="9"/>
        <v>11.774</v>
      </c>
      <c r="BD26" s="316">
        <f t="shared" si="9"/>
        <v>11.5455</v>
      </c>
      <c r="BE26" s="332">
        <f t="shared" si="9"/>
        <v>581.301</v>
      </c>
      <c r="BF26" s="316">
        <f>(BE26/540.62-1)*100</f>
        <v>7.524878842810123</v>
      </c>
      <c r="BG26" s="265"/>
      <c r="BH26" s="220">
        <v>1</v>
      </c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</row>
    <row r="27" spans="1:60" s="184" customFormat="1" ht="15.75" customHeight="1">
      <c r="A27" s="211"/>
      <c r="B27" s="222" t="s">
        <v>239</v>
      </c>
      <c r="C27" s="207" t="s">
        <v>240</v>
      </c>
      <c r="D27" s="223" t="s">
        <v>230</v>
      </c>
      <c r="E27" s="208">
        <v>43399</v>
      </c>
      <c r="F27" s="208">
        <v>43408</v>
      </c>
      <c r="G27" s="222"/>
      <c r="H27" s="208">
        <v>43208</v>
      </c>
      <c r="I27" s="208">
        <v>43210</v>
      </c>
      <c r="J27" s="208">
        <v>43254</v>
      </c>
      <c r="K27" s="207">
        <v>220</v>
      </c>
      <c r="L27" s="222"/>
      <c r="M27" s="254">
        <v>18</v>
      </c>
      <c r="N27" s="207">
        <v>2</v>
      </c>
      <c r="O27" s="233">
        <v>80</v>
      </c>
      <c r="P27" s="207">
        <v>3</v>
      </c>
      <c r="Q27" s="254">
        <v>111.39</v>
      </c>
      <c r="R27" s="254">
        <v>41.52</v>
      </c>
      <c r="S27" s="267">
        <f aca="true" t="shared" si="10" ref="S27:S36">R27*100/Q27</f>
        <v>37.27444115270671</v>
      </c>
      <c r="T27" s="233">
        <v>27.9</v>
      </c>
      <c r="U27" s="222"/>
      <c r="V27" s="222"/>
      <c r="W27" s="222"/>
      <c r="X27" s="222"/>
      <c r="Y27" s="207">
        <v>0</v>
      </c>
      <c r="Z27" s="207">
        <v>1</v>
      </c>
      <c r="AA27" s="207">
        <v>0</v>
      </c>
      <c r="AB27" s="207">
        <v>1</v>
      </c>
      <c r="AC27" s="222"/>
      <c r="AD27" s="222"/>
      <c r="AE27" s="222"/>
      <c r="AF27" s="222"/>
      <c r="AG27" s="207">
        <v>0</v>
      </c>
      <c r="AH27" s="207">
        <v>1</v>
      </c>
      <c r="AI27" s="218"/>
      <c r="AJ27" s="218"/>
      <c r="AK27" s="218"/>
      <c r="AL27" s="218"/>
      <c r="AM27" s="218"/>
      <c r="AN27" s="218"/>
      <c r="AO27" s="222"/>
      <c r="AP27" s="222"/>
      <c r="AQ27" s="222"/>
      <c r="AR27" s="222"/>
      <c r="AS27" s="222"/>
      <c r="AT27" s="207">
        <v>5</v>
      </c>
      <c r="AU27" s="207">
        <v>1</v>
      </c>
      <c r="AV27" s="207">
        <v>1</v>
      </c>
      <c r="AW27" s="207">
        <v>1</v>
      </c>
      <c r="AX27" s="207"/>
      <c r="AY27" s="207">
        <v>1</v>
      </c>
      <c r="AZ27" s="249">
        <v>45.3</v>
      </c>
      <c r="BA27" s="218"/>
      <c r="BB27" s="254">
        <v>109.7</v>
      </c>
      <c r="BC27" s="254">
        <v>106.34</v>
      </c>
      <c r="BD27" s="254">
        <f aca="true" t="shared" si="11" ref="BD27:BD36">AVERAGE(BB27:BC27)</f>
        <v>108.02000000000001</v>
      </c>
      <c r="BE27" s="319">
        <f aca="true" t="shared" si="12" ref="BE27:BE36">BD27*667/150</f>
        <v>480.3289333333334</v>
      </c>
      <c r="BF27" s="319">
        <v>7.34</v>
      </c>
      <c r="BG27" s="222"/>
      <c r="BH27" s="207">
        <v>2</v>
      </c>
    </row>
    <row r="28" spans="1:60" s="184" customFormat="1" ht="15.75" customHeight="1">
      <c r="A28" s="211"/>
      <c r="B28" s="222" t="s">
        <v>239</v>
      </c>
      <c r="C28" s="207"/>
      <c r="D28" s="224" t="s">
        <v>241</v>
      </c>
      <c r="E28" s="208">
        <v>43400</v>
      </c>
      <c r="F28" s="208">
        <v>43410</v>
      </c>
      <c r="G28" s="222"/>
      <c r="H28" s="208">
        <v>43211</v>
      </c>
      <c r="I28" s="208">
        <v>43213</v>
      </c>
      <c r="J28" s="208">
        <v>43258</v>
      </c>
      <c r="K28" s="207">
        <v>224</v>
      </c>
      <c r="L28" s="222"/>
      <c r="M28" s="254">
        <v>22.2</v>
      </c>
      <c r="N28" s="207">
        <v>3</v>
      </c>
      <c r="O28" s="233">
        <v>82</v>
      </c>
      <c r="P28" s="207">
        <v>2</v>
      </c>
      <c r="Q28" s="254">
        <v>145.2</v>
      </c>
      <c r="R28" s="254">
        <v>45.75</v>
      </c>
      <c r="S28" s="267">
        <f t="shared" si="10"/>
        <v>31.50826446280992</v>
      </c>
      <c r="T28" s="233">
        <v>31.9</v>
      </c>
      <c r="U28" s="222"/>
      <c r="V28" s="222"/>
      <c r="W28" s="222"/>
      <c r="X28" s="222"/>
      <c r="Y28" s="207">
        <v>0.1</v>
      </c>
      <c r="Z28" s="207">
        <v>2</v>
      </c>
      <c r="AA28" s="207"/>
      <c r="AB28" s="207">
        <v>1</v>
      </c>
      <c r="AC28" s="222"/>
      <c r="AD28" s="222"/>
      <c r="AE28" s="222"/>
      <c r="AF28" s="222"/>
      <c r="AG28" s="207"/>
      <c r="AH28" s="207"/>
      <c r="AI28" s="207">
        <v>0</v>
      </c>
      <c r="AJ28" s="207">
        <v>1</v>
      </c>
      <c r="AK28" s="208">
        <v>43128</v>
      </c>
      <c r="AL28" s="207">
        <v>2</v>
      </c>
      <c r="AM28" s="208">
        <v>43168</v>
      </c>
      <c r="AN28" s="207" t="s">
        <v>229</v>
      </c>
      <c r="AO28" s="222"/>
      <c r="AP28" s="222"/>
      <c r="AQ28" s="222"/>
      <c r="AR28" s="222"/>
      <c r="AS28" s="222"/>
      <c r="AT28" s="207">
        <v>5</v>
      </c>
      <c r="AU28" s="207">
        <v>1</v>
      </c>
      <c r="AV28" s="207">
        <v>1</v>
      </c>
      <c r="AW28" s="207">
        <v>1</v>
      </c>
      <c r="AX28" s="218"/>
      <c r="AY28" s="207">
        <v>1</v>
      </c>
      <c r="AZ28" s="249">
        <v>44.9</v>
      </c>
      <c r="BA28" s="207">
        <v>758</v>
      </c>
      <c r="BB28" s="267">
        <v>149.15</v>
      </c>
      <c r="BC28" s="267">
        <v>141.77</v>
      </c>
      <c r="BD28" s="254">
        <f t="shared" si="11"/>
        <v>145.46</v>
      </c>
      <c r="BE28" s="319">
        <f t="shared" si="12"/>
        <v>646.8121333333333</v>
      </c>
      <c r="BF28" s="319">
        <v>6.21</v>
      </c>
      <c r="BG28" s="222"/>
      <c r="BH28" s="207">
        <v>1</v>
      </c>
    </row>
    <row r="29" spans="1:60" s="184" customFormat="1" ht="15.75" customHeight="1">
      <c r="A29" s="211"/>
      <c r="B29" s="222" t="s">
        <v>239</v>
      </c>
      <c r="C29" s="207"/>
      <c r="D29" s="223" t="s">
        <v>242</v>
      </c>
      <c r="E29" s="208">
        <v>43388</v>
      </c>
      <c r="F29" s="208">
        <v>43394</v>
      </c>
      <c r="G29" s="222"/>
      <c r="H29" s="208">
        <v>43207</v>
      </c>
      <c r="I29" s="208">
        <v>43210</v>
      </c>
      <c r="J29" s="208">
        <v>43253</v>
      </c>
      <c r="K29" s="207">
        <v>231</v>
      </c>
      <c r="L29" s="222"/>
      <c r="M29" s="254">
        <v>17.2</v>
      </c>
      <c r="N29" s="207">
        <v>3</v>
      </c>
      <c r="O29" s="233">
        <v>77.7</v>
      </c>
      <c r="P29" s="207">
        <v>1</v>
      </c>
      <c r="Q29" s="254">
        <v>122.6</v>
      </c>
      <c r="R29" s="254">
        <v>43.8</v>
      </c>
      <c r="S29" s="267">
        <f t="shared" si="10"/>
        <v>35.72593800978793</v>
      </c>
      <c r="T29" s="233">
        <v>29.1</v>
      </c>
      <c r="U29" s="222"/>
      <c r="V29" s="222"/>
      <c r="W29" s="222"/>
      <c r="X29" s="222"/>
      <c r="Y29" s="207"/>
      <c r="Z29" s="207"/>
      <c r="AA29" s="207">
        <v>1</v>
      </c>
      <c r="AB29" s="207">
        <v>1</v>
      </c>
      <c r="AC29" s="222"/>
      <c r="AD29" s="222"/>
      <c r="AE29" s="222"/>
      <c r="AF29" s="222"/>
      <c r="AG29" s="207"/>
      <c r="AH29" s="207"/>
      <c r="AI29" s="218">
        <v>0</v>
      </c>
      <c r="AJ29" s="218">
        <v>1</v>
      </c>
      <c r="AK29" s="208">
        <v>43112</v>
      </c>
      <c r="AL29" s="207">
        <v>1</v>
      </c>
      <c r="AM29" s="208">
        <v>43197</v>
      </c>
      <c r="AN29" s="207">
        <v>2</v>
      </c>
      <c r="AO29" s="222"/>
      <c r="AP29" s="222"/>
      <c r="AQ29" s="222"/>
      <c r="AR29" s="222"/>
      <c r="AS29" s="222"/>
      <c r="AT29" s="207">
        <v>5</v>
      </c>
      <c r="AU29" s="207">
        <v>1</v>
      </c>
      <c r="AV29" s="207">
        <v>1</v>
      </c>
      <c r="AW29" s="207">
        <v>1</v>
      </c>
      <c r="AX29" s="218"/>
      <c r="AY29" s="207">
        <v>1</v>
      </c>
      <c r="AZ29" s="249">
        <v>43.4</v>
      </c>
      <c r="BA29" s="218"/>
      <c r="BB29" s="267">
        <v>116.75</v>
      </c>
      <c r="BC29" s="267">
        <v>114.12</v>
      </c>
      <c r="BD29" s="254">
        <f t="shared" si="11"/>
        <v>115.435</v>
      </c>
      <c r="BE29" s="319">
        <f t="shared" si="12"/>
        <v>513.3009666666667</v>
      </c>
      <c r="BF29" s="319">
        <v>5.81</v>
      </c>
      <c r="BG29" s="222"/>
      <c r="BH29" s="207">
        <v>4</v>
      </c>
    </row>
    <row r="30" spans="1:60" s="184" customFormat="1" ht="15.75" customHeight="1">
      <c r="A30" s="211"/>
      <c r="B30" s="222" t="s">
        <v>239</v>
      </c>
      <c r="C30" s="207"/>
      <c r="D30" s="223" t="s">
        <v>243</v>
      </c>
      <c r="E30" s="208">
        <v>43399</v>
      </c>
      <c r="F30" s="208">
        <v>43408</v>
      </c>
      <c r="G30" s="222"/>
      <c r="H30" s="208">
        <v>43209</v>
      </c>
      <c r="I30" s="208">
        <v>43212</v>
      </c>
      <c r="J30" s="208">
        <v>43252</v>
      </c>
      <c r="K30" s="207">
        <v>217</v>
      </c>
      <c r="L30" s="222"/>
      <c r="M30" s="254">
        <v>18.5</v>
      </c>
      <c r="N30" s="207">
        <v>3</v>
      </c>
      <c r="O30" s="233">
        <v>72</v>
      </c>
      <c r="P30" s="207">
        <v>2</v>
      </c>
      <c r="Q30" s="254">
        <v>95.7</v>
      </c>
      <c r="R30" s="254">
        <v>45.5</v>
      </c>
      <c r="S30" s="267">
        <f t="shared" si="10"/>
        <v>47.54440961337513</v>
      </c>
      <c r="T30" s="233">
        <v>39.2</v>
      </c>
      <c r="U30" s="222"/>
      <c r="V30" s="222"/>
      <c r="W30" s="222"/>
      <c r="X30" s="222"/>
      <c r="Y30" s="207">
        <v>0</v>
      </c>
      <c r="Z30" s="207">
        <v>1</v>
      </c>
      <c r="AA30" s="207">
        <v>9</v>
      </c>
      <c r="AB30" s="207">
        <v>2</v>
      </c>
      <c r="AC30" s="222"/>
      <c r="AD30" s="222"/>
      <c r="AE30" s="222"/>
      <c r="AF30" s="222"/>
      <c r="AG30" s="207">
        <v>7</v>
      </c>
      <c r="AH30" s="207">
        <v>2</v>
      </c>
      <c r="AI30" s="218">
        <v>0</v>
      </c>
      <c r="AJ30" s="218">
        <v>1</v>
      </c>
      <c r="AK30" s="208">
        <v>43122</v>
      </c>
      <c r="AL30" s="207">
        <v>2</v>
      </c>
      <c r="AM30" s="208">
        <v>43202</v>
      </c>
      <c r="AN30" s="207">
        <v>1</v>
      </c>
      <c r="AO30" s="222"/>
      <c r="AP30" s="222"/>
      <c r="AQ30" s="222"/>
      <c r="AR30" s="222"/>
      <c r="AS30" s="222"/>
      <c r="AT30" s="207">
        <v>5</v>
      </c>
      <c r="AU30" s="207">
        <v>1</v>
      </c>
      <c r="AV30" s="207">
        <v>1</v>
      </c>
      <c r="AW30" s="207">
        <v>1</v>
      </c>
      <c r="AX30" s="317"/>
      <c r="AY30" s="207">
        <v>1</v>
      </c>
      <c r="AZ30" s="249">
        <v>39.5</v>
      </c>
      <c r="BA30" s="218"/>
      <c r="BB30" s="267">
        <v>147</v>
      </c>
      <c r="BC30" s="267">
        <v>135</v>
      </c>
      <c r="BD30" s="254">
        <f t="shared" si="11"/>
        <v>141</v>
      </c>
      <c r="BE30" s="319">
        <f t="shared" si="12"/>
        <v>626.98</v>
      </c>
      <c r="BF30" s="319">
        <v>4.06</v>
      </c>
      <c r="BG30" s="222"/>
      <c r="BH30" s="207">
        <v>2</v>
      </c>
    </row>
    <row r="31" spans="1:60" s="184" customFormat="1" ht="15.75" customHeight="1">
      <c r="A31" s="211"/>
      <c r="B31" s="222" t="s">
        <v>239</v>
      </c>
      <c r="C31" s="207"/>
      <c r="D31" s="223" t="s">
        <v>244</v>
      </c>
      <c r="E31" s="208">
        <v>43399</v>
      </c>
      <c r="F31" s="208">
        <v>43410</v>
      </c>
      <c r="G31" s="222"/>
      <c r="H31" s="208">
        <v>43207</v>
      </c>
      <c r="I31" s="208">
        <v>43209</v>
      </c>
      <c r="J31" s="208">
        <v>43248</v>
      </c>
      <c r="K31" s="207">
        <v>215</v>
      </c>
      <c r="L31" s="222"/>
      <c r="M31" s="254">
        <v>21.9</v>
      </c>
      <c r="N31" s="207">
        <v>3</v>
      </c>
      <c r="O31" s="233">
        <v>77.8</v>
      </c>
      <c r="P31" s="207">
        <v>2</v>
      </c>
      <c r="Q31" s="254">
        <v>82.5</v>
      </c>
      <c r="R31" s="254">
        <v>42.3</v>
      </c>
      <c r="S31" s="267">
        <f t="shared" si="10"/>
        <v>51.27272727272727</v>
      </c>
      <c r="T31" s="233">
        <v>34.7</v>
      </c>
      <c r="U31" s="222"/>
      <c r="V31" s="222"/>
      <c r="W31" s="222"/>
      <c r="X31" s="222"/>
      <c r="Y31" s="207">
        <v>0</v>
      </c>
      <c r="Z31" s="207">
        <v>1</v>
      </c>
      <c r="AA31" s="207"/>
      <c r="AB31" s="207">
        <v>2</v>
      </c>
      <c r="AC31" s="222"/>
      <c r="AD31" s="222"/>
      <c r="AE31" s="222"/>
      <c r="AF31" s="222"/>
      <c r="AG31" s="207"/>
      <c r="AH31" s="207">
        <v>2</v>
      </c>
      <c r="AI31" s="218">
        <v>20</v>
      </c>
      <c r="AJ31" s="218">
        <v>5</v>
      </c>
      <c r="AK31" s="208">
        <v>43464</v>
      </c>
      <c r="AL31" s="207">
        <v>2</v>
      </c>
      <c r="AM31" s="208">
        <v>43170</v>
      </c>
      <c r="AN31" s="207">
        <v>2</v>
      </c>
      <c r="AO31" s="222"/>
      <c r="AP31" s="222"/>
      <c r="AQ31" s="222"/>
      <c r="AR31" s="222"/>
      <c r="AS31" s="222"/>
      <c r="AT31" s="207">
        <v>5</v>
      </c>
      <c r="AU31" s="207">
        <v>1</v>
      </c>
      <c r="AV31" s="207">
        <v>1</v>
      </c>
      <c r="AW31" s="207">
        <v>1</v>
      </c>
      <c r="AX31" s="317">
        <v>1</v>
      </c>
      <c r="AY31" s="207">
        <v>1</v>
      </c>
      <c r="AZ31" s="249">
        <v>43.4</v>
      </c>
      <c r="BA31" s="218"/>
      <c r="BB31" s="254">
        <v>107.87</v>
      </c>
      <c r="BC31" s="254">
        <v>111.41</v>
      </c>
      <c r="BD31" s="254">
        <f t="shared" si="11"/>
        <v>109.64</v>
      </c>
      <c r="BE31" s="319">
        <f t="shared" si="12"/>
        <v>487.5325333333334</v>
      </c>
      <c r="BF31" s="319">
        <v>7.88</v>
      </c>
      <c r="BG31" s="222"/>
      <c r="BH31" s="207">
        <v>1</v>
      </c>
    </row>
    <row r="32" spans="1:60" s="184" customFormat="1" ht="15.75" customHeight="1">
      <c r="A32" s="211"/>
      <c r="B32" s="222" t="s">
        <v>239</v>
      </c>
      <c r="C32" s="207"/>
      <c r="D32" s="223" t="s">
        <v>228</v>
      </c>
      <c r="E32" s="225">
        <v>43401</v>
      </c>
      <c r="F32" s="225">
        <v>43408</v>
      </c>
      <c r="G32" s="222"/>
      <c r="H32" s="225">
        <v>43208</v>
      </c>
      <c r="I32" s="208">
        <v>43210</v>
      </c>
      <c r="J32" s="208">
        <v>43253</v>
      </c>
      <c r="K32" s="207">
        <v>218</v>
      </c>
      <c r="L32" s="222"/>
      <c r="M32" s="254">
        <v>20.33</v>
      </c>
      <c r="N32" s="207">
        <v>1</v>
      </c>
      <c r="O32" s="233">
        <v>80.1</v>
      </c>
      <c r="P32" s="207">
        <v>1</v>
      </c>
      <c r="Q32" s="254">
        <v>139.32</v>
      </c>
      <c r="R32" s="254">
        <v>45.16</v>
      </c>
      <c r="S32" s="267">
        <f t="shared" si="10"/>
        <v>32.414585127763424</v>
      </c>
      <c r="T32" s="233">
        <v>30.1</v>
      </c>
      <c r="U32" s="222"/>
      <c r="V32" s="222"/>
      <c r="W32" s="222"/>
      <c r="X32" s="222"/>
      <c r="Y32" s="207">
        <v>0</v>
      </c>
      <c r="Z32" s="207">
        <v>1</v>
      </c>
      <c r="AA32" s="207"/>
      <c r="AB32" s="207">
        <v>2</v>
      </c>
      <c r="AC32" s="222"/>
      <c r="AD32" s="222"/>
      <c r="AE32" s="222"/>
      <c r="AF32" s="222"/>
      <c r="AG32" s="207">
        <v>0</v>
      </c>
      <c r="AH32" s="207">
        <v>1</v>
      </c>
      <c r="AI32" s="207">
        <v>0</v>
      </c>
      <c r="AJ32" s="207">
        <v>1</v>
      </c>
      <c r="AK32" s="225">
        <v>43116</v>
      </c>
      <c r="AL32" s="207">
        <v>2</v>
      </c>
      <c r="AM32" s="225">
        <v>43155</v>
      </c>
      <c r="AN32" s="207">
        <v>1</v>
      </c>
      <c r="AO32" s="222"/>
      <c r="AP32" s="222"/>
      <c r="AQ32" s="222"/>
      <c r="AR32" s="222"/>
      <c r="AS32" s="222"/>
      <c r="AT32" s="207">
        <v>5</v>
      </c>
      <c r="AU32" s="207">
        <v>1</v>
      </c>
      <c r="AV32" s="207">
        <v>1</v>
      </c>
      <c r="AW32" s="207">
        <v>1</v>
      </c>
      <c r="AX32" s="318"/>
      <c r="AY32" s="8">
        <v>1</v>
      </c>
      <c r="AZ32" s="249">
        <v>52.78</v>
      </c>
      <c r="BA32" s="218">
        <v>764</v>
      </c>
      <c r="BB32" s="319">
        <v>111.8475</v>
      </c>
      <c r="BC32" s="319">
        <v>109.6575</v>
      </c>
      <c r="BD32" s="254">
        <f t="shared" si="11"/>
        <v>110.7525</v>
      </c>
      <c r="BE32" s="319">
        <f t="shared" si="12"/>
        <v>492.47945</v>
      </c>
      <c r="BF32" s="319">
        <v>6.6</v>
      </c>
      <c r="BG32" s="222"/>
      <c r="BH32" s="207">
        <v>3</v>
      </c>
    </row>
    <row r="33" spans="1:60" s="184" customFormat="1" ht="15.75" customHeight="1">
      <c r="A33" s="211"/>
      <c r="B33" s="222" t="s">
        <v>239</v>
      </c>
      <c r="C33" s="207"/>
      <c r="D33" s="224" t="s">
        <v>245</v>
      </c>
      <c r="E33" s="208">
        <v>43396</v>
      </c>
      <c r="F33" s="208">
        <v>43408</v>
      </c>
      <c r="G33" s="222"/>
      <c r="H33" s="208">
        <v>43213</v>
      </c>
      <c r="I33" s="208">
        <v>43215</v>
      </c>
      <c r="J33" s="208">
        <v>43257</v>
      </c>
      <c r="K33" s="207">
        <v>226</v>
      </c>
      <c r="L33" s="222"/>
      <c r="M33" s="254">
        <v>17.66</v>
      </c>
      <c r="N33" s="207">
        <v>3</v>
      </c>
      <c r="O33" s="233">
        <v>68.4</v>
      </c>
      <c r="P33" s="207">
        <v>1</v>
      </c>
      <c r="Q33" s="254">
        <v>129.67</v>
      </c>
      <c r="R33" s="254">
        <v>42.33</v>
      </c>
      <c r="S33" s="267">
        <f t="shared" si="10"/>
        <v>32.64440502814838</v>
      </c>
      <c r="T33" s="233">
        <v>32.6</v>
      </c>
      <c r="U33" s="222"/>
      <c r="V33" s="222"/>
      <c r="W33" s="222"/>
      <c r="X33" s="222"/>
      <c r="Y33" s="218">
        <v>0.5</v>
      </c>
      <c r="Z33" s="218">
        <v>2</v>
      </c>
      <c r="AA33" s="218"/>
      <c r="AB33" s="218"/>
      <c r="AC33" s="222"/>
      <c r="AD33" s="222"/>
      <c r="AE33" s="222"/>
      <c r="AF33" s="222"/>
      <c r="AG33" s="218"/>
      <c r="AH33" s="218">
        <v>2</v>
      </c>
      <c r="AI33" s="218"/>
      <c r="AJ33" s="218"/>
      <c r="AK33" s="208">
        <v>43112</v>
      </c>
      <c r="AL33" s="207" t="s">
        <v>229</v>
      </c>
      <c r="AM33" s="208">
        <v>43167</v>
      </c>
      <c r="AN33" s="207">
        <v>2</v>
      </c>
      <c r="AO33" s="222"/>
      <c r="AP33" s="222"/>
      <c r="AQ33" s="222"/>
      <c r="AR33" s="222"/>
      <c r="AS33" s="222"/>
      <c r="AT33" s="207">
        <v>5</v>
      </c>
      <c r="AU33" s="207">
        <v>1</v>
      </c>
      <c r="AV33" s="207">
        <v>1</v>
      </c>
      <c r="AW33" s="207">
        <v>1</v>
      </c>
      <c r="AX33" s="317">
        <v>1.8</v>
      </c>
      <c r="AY33" s="207">
        <v>1</v>
      </c>
      <c r="AZ33" s="249">
        <v>37.5</v>
      </c>
      <c r="BA33" s="218"/>
      <c r="BB33" s="313">
        <v>105</v>
      </c>
      <c r="BC33" s="313">
        <v>107.5</v>
      </c>
      <c r="BD33" s="254">
        <f t="shared" si="11"/>
        <v>106.25</v>
      </c>
      <c r="BE33" s="319">
        <f t="shared" si="12"/>
        <v>472.4583333333333</v>
      </c>
      <c r="BF33" s="319">
        <v>3.23</v>
      </c>
      <c r="BG33" s="222"/>
      <c r="BH33" s="207">
        <v>1</v>
      </c>
    </row>
    <row r="34" spans="1:60" s="184" customFormat="1" ht="15.75" customHeight="1">
      <c r="A34" s="211"/>
      <c r="B34" s="222" t="s">
        <v>239</v>
      </c>
      <c r="C34" s="207"/>
      <c r="D34" s="223" t="s">
        <v>246</v>
      </c>
      <c r="E34" s="208">
        <v>43408</v>
      </c>
      <c r="F34" s="208">
        <v>43416</v>
      </c>
      <c r="G34" s="222"/>
      <c r="H34" s="208">
        <v>43209</v>
      </c>
      <c r="I34" s="208">
        <v>43211</v>
      </c>
      <c r="J34" s="208">
        <v>43250</v>
      </c>
      <c r="K34" s="207">
        <v>208</v>
      </c>
      <c r="L34" s="222"/>
      <c r="M34" s="254">
        <v>21.7</v>
      </c>
      <c r="N34" s="207">
        <v>3</v>
      </c>
      <c r="O34" s="233">
        <v>77</v>
      </c>
      <c r="P34" s="207">
        <v>3</v>
      </c>
      <c r="Q34" s="254">
        <v>94.9</v>
      </c>
      <c r="R34" s="254">
        <v>43.9</v>
      </c>
      <c r="S34" s="267">
        <f t="shared" si="10"/>
        <v>46.259220231822965</v>
      </c>
      <c r="T34" s="233">
        <v>27.2</v>
      </c>
      <c r="U34" s="222"/>
      <c r="V34" s="222"/>
      <c r="W34" s="222"/>
      <c r="X34" s="222"/>
      <c r="Y34" s="234">
        <v>2</v>
      </c>
      <c r="Z34" s="207">
        <v>2</v>
      </c>
      <c r="AA34" s="207"/>
      <c r="AB34" s="207">
        <v>3</v>
      </c>
      <c r="AC34" s="222"/>
      <c r="AD34" s="222"/>
      <c r="AE34" s="222"/>
      <c r="AF34" s="222"/>
      <c r="AG34" s="207"/>
      <c r="AH34" s="207">
        <v>1</v>
      </c>
      <c r="AI34" s="289">
        <v>20</v>
      </c>
      <c r="AJ34" s="218">
        <v>3</v>
      </c>
      <c r="AK34" s="207"/>
      <c r="AL34" s="207"/>
      <c r="AM34" s="208"/>
      <c r="AN34" s="207"/>
      <c r="AO34" s="222"/>
      <c r="AP34" s="222"/>
      <c r="AQ34" s="222"/>
      <c r="AR34" s="222"/>
      <c r="AS34" s="222"/>
      <c r="AT34" s="207">
        <v>5</v>
      </c>
      <c r="AU34" s="207">
        <v>1</v>
      </c>
      <c r="AV34" s="207">
        <v>1</v>
      </c>
      <c r="AW34" s="207">
        <v>3</v>
      </c>
      <c r="AX34" s="317">
        <v>1</v>
      </c>
      <c r="AY34" s="207">
        <v>1</v>
      </c>
      <c r="AZ34" s="249">
        <v>43.2</v>
      </c>
      <c r="BA34" s="218">
        <v>817</v>
      </c>
      <c r="BB34" s="311">
        <v>107.05882352941177</v>
      </c>
      <c r="BC34" s="311">
        <v>101.96078431372548</v>
      </c>
      <c r="BD34" s="254">
        <f t="shared" si="11"/>
        <v>104.50980392156862</v>
      </c>
      <c r="BE34" s="319">
        <f t="shared" si="12"/>
        <v>464.72026143790845</v>
      </c>
      <c r="BF34" s="319">
        <v>3.35</v>
      </c>
      <c r="BG34" s="222"/>
      <c r="BH34" s="207">
        <v>4</v>
      </c>
    </row>
    <row r="35" spans="1:60" s="184" customFormat="1" ht="15.75" customHeight="1">
      <c r="A35" s="211"/>
      <c r="B35" s="222" t="s">
        <v>239</v>
      </c>
      <c r="C35" s="207"/>
      <c r="D35" s="223" t="s">
        <v>231</v>
      </c>
      <c r="E35" s="208">
        <v>43396</v>
      </c>
      <c r="F35" s="208">
        <v>43406</v>
      </c>
      <c r="G35" s="222"/>
      <c r="H35" s="208">
        <v>43207</v>
      </c>
      <c r="I35" s="208">
        <v>43209</v>
      </c>
      <c r="J35" s="208">
        <v>43255</v>
      </c>
      <c r="K35" s="207">
        <v>224</v>
      </c>
      <c r="L35" s="222"/>
      <c r="M35" s="254">
        <v>18</v>
      </c>
      <c r="N35" s="207">
        <v>3</v>
      </c>
      <c r="O35" s="233">
        <v>80</v>
      </c>
      <c r="P35" s="207">
        <v>2</v>
      </c>
      <c r="Q35" s="254">
        <v>122.8</v>
      </c>
      <c r="R35" s="254">
        <v>42.9</v>
      </c>
      <c r="S35" s="267">
        <f t="shared" si="10"/>
        <v>34.93485342019544</v>
      </c>
      <c r="T35" s="233">
        <v>30.7</v>
      </c>
      <c r="U35" s="222"/>
      <c r="V35" s="222"/>
      <c r="W35" s="222"/>
      <c r="X35" s="222"/>
      <c r="Y35" s="207">
        <v>0.5</v>
      </c>
      <c r="Z35" s="207">
        <v>2</v>
      </c>
      <c r="AA35" s="207"/>
      <c r="AB35" s="207">
        <v>1</v>
      </c>
      <c r="AC35" s="222"/>
      <c r="AD35" s="222"/>
      <c r="AE35" s="222"/>
      <c r="AF35" s="222"/>
      <c r="AG35" s="207">
        <v>0</v>
      </c>
      <c r="AH35" s="207">
        <v>1</v>
      </c>
      <c r="AI35" s="207">
        <v>0</v>
      </c>
      <c r="AJ35" s="207">
        <v>1</v>
      </c>
      <c r="AK35" s="207"/>
      <c r="AL35" s="207">
        <v>1</v>
      </c>
      <c r="AM35" s="208"/>
      <c r="AN35" s="207">
        <v>2</v>
      </c>
      <c r="AO35" s="222"/>
      <c r="AP35" s="222"/>
      <c r="AQ35" s="222"/>
      <c r="AR35" s="222"/>
      <c r="AS35" s="222"/>
      <c r="AT35" s="207">
        <v>5</v>
      </c>
      <c r="AU35" s="207">
        <v>1</v>
      </c>
      <c r="AV35" s="207">
        <v>1</v>
      </c>
      <c r="AW35" s="207">
        <v>3</v>
      </c>
      <c r="AX35" s="317"/>
      <c r="AY35" s="207">
        <v>1</v>
      </c>
      <c r="AZ35" s="249">
        <v>43.7</v>
      </c>
      <c r="BA35" s="218">
        <v>811</v>
      </c>
      <c r="BB35" s="311">
        <v>117.4</v>
      </c>
      <c r="BC35" s="311">
        <v>114.8</v>
      </c>
      <c r="BD35" s="254">
        <f t="shared" si="11"/>
        <v>116.1</v>
      </c>
      <c r="BE35" s="319">
        <f t="shared" si="12"/>
        <v>516.2579999999999</v>
      </c>
      <c r="BF35" s="319">
        <v>6.51</v>
      </c>
      <c r="BG35" s="222"/>
      <c r="BH35" s="207">
        <v>2</v>
      </c>
    </row>
    <row r="36" spans="1:60" s="184" customFormat="1" ht="15.75" customHeight="1">
      <c r="A36" s="211"/>
      <c r="B36" s="222" t="s">
        <v>239</v>
      </c>
      <c r="C36" s="207"/>
      <c r="D36" s="223" t="s">
        <v>247</v>
      </c>
      <c r="E36" s="208">
        <v>43403</v>
      </c>
      <c r="F36" s="208">
        <v>43411</v>
      </c>
      <c r="G36" s="222"/>
      <c r="H36" s="208">
        <v>43213</v>
      </c>
      <c r="I36" s="208">
        <v>43215</v>
      </c>
      <c r="J36" s="208">
        <v>43256</v>
      </c>
      <c r="K36" s="207">
        <v>218</v>
      </c>
      <c r="L36" s="222"/>
      <c r="M36" s="254">
        <v>20.92</v>
      </c>
      <c r="N36" s="207">
        <v>3</v>
      </c>
      <c r="O36" s="233">
        <v>79</v>
      </c>
      <c r="P36" s="207">
        <v>3</v>
      </c>
      <c r="Q36" s="254">
        <v>83.8</v>
      </c>
      <c r="R36" s="254">
        <v>39.9</v>
      </c>
      <c r="S36" s="267">
        <f t="shared" si="10"/>
        <v>47.61336515513127</v>
      </c>
      <c r="T36" s="233">
        <v>31</v>
      </c>
      <c r="U36" s="222"/>
      <c r="V36" s="222"/>
      <c r="W36" s="222"/>
      <c r="X36" s="222"/>
      <c r="Y36" s="207">
        <v>1</v>
      </c>
      <c r="Z36" s="207">
        <v>3</v>
      </c>
      <c r="AA36" s="207"/>
      <c r="AB36" s="207"/>
      <c r="AC36" s="222"/>
      <c r="AD36" s="222"/>
      <c r="AE36" s="222"/>
      <c r="AF36" s="222"/>
      <c r="AG36" s="207"/>
      <c r="AH36" s="207"/>
      <c r="AI36" s="207">
        <v>2</v>
      </c>
      <c r="AJ36" s="207">
        <v>3</v>
      </c>
      <c r="AK36" s="208">
        <v>43133</v>
      </c>
      <c r="AL36" s="207">
        <v>2</v>
      </c>
      <c r="AM36" s="208">
        <v>43198</v>
      </c>
      <c r="AN36" s="207">
        <v>2</v>
      </c>
      <c r="AO36" s="222"/>
      <c r="AP36" s="222"/>
      <c r="AQ36" s="222"/>
      <c r="AR36" s="222"/>
      <c r="AS36" s="222"/>
      <c r="AT36" s="207">
        <v>5</v>
      </c>
      <c r="AU36" s="207">
        <v>1</v>
      </c>
      <c r="AV36" s="207">
        <v>1</v>
      </c>
      <c r="AW36" s="207">
        <v>3</v>
      </c>
      <c r="AX36" s="318"/>
      <c r="AY36" s="8">
        <v>5</v>
      </c>
      <c r="AZ36" s="249">
        <v>44</v>
      </c>
      <c r="BA36" s="218">
        <v>793</v>
      </c>
      <c r="BB36" s="313">
        <v>117.11111111111111</v>
      </c>
      <c r="BC36" s="313">
        <v>121.33333333333333</v>
      </c>
      <c r="BD36" s="254">
        <f t="shared" si="11"/>
        <v>119.22222222222223</v>
      </c>
      <c r="BE36" s="319">
        <f t="shared" si="12"/>
        <v>530.1414814814816</v>
      </c>
      <c r="BF36" s="319">
        <v>4.2</v>
      </c>
      <c r="BG36" s="222"/>
      <c r="BH36" s="207">
        <v>1</v>
      </c>
    </row>
    <row r="37" spans="1:60" s="184" customFormat="1" ht="15.75" customHeight="1">
      <c r="A37" s="211"/>
      <c r="B37" s="222" t="s">
        <v>239</v>
      </c>
      <c r="C37" s="207"/>
      <c r="D37" s="220" t="s">
        <v>89</v>
      </c>
      <c r="E37" s="226"/>
      <c r="F37" s="226"/>
      <c r="G37" s="222"/>
      <c r="H37" s="226"/>
      <c r="I37" s="226"/>
      <c r="J37" s="226"/>
      <c r="K37" s="255">
        <f>AVERAGE(K27:K36)</f>
        <v>220.1</v>
      </c>
      <c r="L37" s="222"/>
      <c r="M37" s="256">
        <f>AVERAGE(M27:M36)</f>
        <v>19.641000000000002</v>
      </c>
      <c r="N37" s="257"/>
      <c r="O37" s="258">
        <f>AVERAGE(O27:O36)</f>
        <v>77.4</v>
      </c>
      <c r="P37" s="257"/>
      <c r="Q37" s="258">
        <f aca="true" t="shared" si="13" ref="Q37:T37">AVERAGE(Q27:Q36)</f>
        <v>112.78799999999997</v>
      </c>
      <c r="R37" s="258">
        <f t="shared" si="13"/>
        <v>43.30599999999999</v>
      </c>
      <c r="S37" s="258">
        <f t="shared" si="13"/>
        <v>39.71922094744684</v>
      </c>
      <c r="T37" s="258">
        <f t="shared" si="13"/>
        <v>31.439999999999998</v>
      </c>
      <c r="U37" s="222"/>
      <c r="V37" s="222"/>
      <c r="W37" s="222"/>
      <c r="X37" s="222"/>
      <c r="Y37" s="218"/>
      <c r="Z37" s="188"/>
      <c r="AA37" s="218"/>
      <c r="AB37" s="188"/>
      <c r="AC37" s="222"/>
      <c r="AD37" s="222"/>
      <c r="AE37" s="222"/>
      <c r="AF37" s="222"/>
      <c r="AG37" s="218"/>
      <c r="AH37" s="188"/>
      <c r="AI37" s="218"/>
      <c r="AJ37" s="188"/>
      <c r="AK37" s="290"/>
      <c r="AL37" s="188"/>
      <c r="AM37" s="290"/>
      <c r="AN37" s="188"/>
      <c r="AO37" s="222"/>
      <c r="AP37" s="222"/>
      <c r="AQ37" s="222"/>
      <c r="AR37" s="222"/>
      <c r="AS37" s="222"/>
      <c r="AT37" s="11"/>
      <c r="AU37" s="11"/>
      <c r="AV37" s="11"/>
      <c r="AW37" s="11"/>
      <c r="AX37" s="320"/>
      <c r="AY37" s="245"/>
      <c r="AZ37" s="258">
        <f>AVERAGE(AZ27:AZ36)</f>
        <v>43.767999999999994</v>
      </c>
      <c r="BA37" s="321">
        <v>788.6</v>
      </c>
      <c r="BB37" s="256"/>
      <c r="BC37" s="256"/>
      <c r="BD37" s="256"/>
      <c r="BE37" s="333">
        <v>523.101209291939</v>
      </c>
      <c r="BF37" s="334">
        <f>(BE37-495.89)*100/495.89</f>
        <v>5.4873478577787385</v>
      </c>
      <c r="BG37" s="222"/>
      <c r="BH37" s="220">
        <v>1</v>
      </c>
    </row>
    <row r="38" spans="1:248" s="182" customFormat="1" ht="16.5" customHeight="1">
      <c r="A38" s="211">
        <v>2</v>
      </c>
      <c r="B38" s="212" t="s">
        <v>207</v>
      </c>
      <c r="C38" s="213" t="s">
        <v>248</v>
      </c>
      <c r="D38" s="11" t="s">
        <v>209</v>
      </c>
      <c r="E38" s="214">
        <v>42292</v>
      </c>
      <c r="F38" s="214">
        <v>42298</v>
      </c>
      <c r="G38" s="214"/>
      <c r="H38" s="214">
        <v>42478</v>
      </c>
      <c r="I38" s="241"/>
      <c r="J38" s="214">
        <v>42528</v>
      </c>
      <c r="K38" s="242">
        <f aca="true" t="shared" si="14" ref="K38:K48">J38-E38</f>
        <v>236</v>
      </c>
      <c r="L38" s="242">
        <f aca="true" t="shared" si="15" ref="L38:L48">J38-F38</f>
        <v>230</v>
      </c>
      <c r="M38" s="243">
        <v>18</v>
      </c>
      <c r="N38" s="244">
        <v>3</v>
      </c>
      <c r="O38" s="245">
        <v>95.7</v>
      </c>
      <c r="P38" s="242">
        <v>3</v>
      </c>
      <c r="Q38" s="263">
        <v>71.3</v>
      </c>
      <c r="R38" s="263">
        <v>37.2</v>
      </c>
      <c r="S38" s="263">
        <f aca="true" t="shared" si="16" ref="S38:S60">R38/Q38*100</f>
        <v>52.17391304347827</v>
      </c>
      <c r="T38" s="263">
        <v>34.3</v>
      </c>
      <c r="U38" s="11">
        <v>3</v>
      </c>
      <c r="V38" s="11">
        <v>5</v>
      </c>
      <c r="W38" s="263">
        <v>9.3</v>
      </c>
      <c r="X38" s="263">
        <v>2.07</v>
      </c>
      <c r="Y38" s="278">
        <v>0.5</v>
      </c>
      <c r="Z38" s="279">
        <v>5</v>
      </c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88">
        <v>42393</v>
      </c>
      <c r="AL38" s="280">
        <v>3</v>
      </c>
      <c r="AM38" s="279"/>
      <c r="AN38" s="279"/>
      <c r="AO38" s="279"/>
      <c r="AP38" s="279"/>
      <c r="AQ38" s="279"/>
      <c r="AR38" s="279"/>
      <c r="AS38" s="278"/>
      <c r="AT38" s="218">
        <v>1</v>
      </c>
      <c r="AU38" s="218">
        <v>1</v>
      </c>
      <c r="AV38" s="218">
        <v>1</v>
      </c>
      <c r="AW38" s="218">
        <v>1</v>
      </c>
      <c r="AX38" s="218"/>
      <c r="AY38" s="244">
        <v>1</v>
      </c>
      <c r="AZ38" s="267">
        <v>40.8</v>
      </c>
      <c r="BA38" s="307"/>
      <c r="BB38" s="308">
        <v>9.8</v>
      </c>
      <c r="BC38" s="302">
        <v>10.15</v>
      </c>
      <c r="BD38" s="302">
        <v>11.3</v>
      </c>
      <c r="BE38" s="282">
        <v>520.964</v>
      </c>
      <c r="BF38" s="313">
        <v>1.96</v>
      </c>
      <c r="BG38" s="313">
        <v>-1.408477357577509</v>
      </c>
      <c r="BH38" s="248">
        <v>10</v>
      </c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  <c r="HQ38" s="325"/>
      <c r="HR38" s="325"/>
      <c r="HS38" s="325"/>
      <c r="HT38" s="325"/>
      <c r="HU38" s="325"/>
      <c r="HV38" s="325"/>
      <c r="HW38" s="325"/>
      <c r="HX38" s="325"/>
      <c r="HY38" s="325"/>
      <c r="HZ38" s="325"/>
      <c r="IA38" s="325"/>
      <c r="IB38" s="325"/>
      <c r="IC38" s="325"/>
      <c r="ID38" s="325"/>
      <c r="IE38" s="325"/>
      <c r="IF38" s="325"/>
      <c r="IG38" s="325"/>
      <c r="IH38" s="325"/>
      <c r="II38" s="325"/>
      <c r="IJ38" s="325"/>
      <c r="IK38" s="325"/>
      <c r="IL38" s="325"/>
      <c r="IM38" s="325"/>
      <c r="IN38" s="325"/>
    </row>
    <row r="39" spans="1:248" s="182" customFormat="1" ht="16.5" customHeight="1">
      <c r="A39" s="211"/>
      <c r="B39" s="212" t="s">
        <v>207</v>
      </c>
      <c r="C39" s="213"/>
      <c r="D39" s="11" t="s">
        <v>210</v>
      </c>
      <c r="E39" s="214">
        <v>42289</v>
      </c>
      <c r="F39" s="214">
        <v>42295</v>
      </c>
      <c r="G39" s="214"/>
      <c r="H39" s="214">
        <v>42482</v>
      </c>
      <c r="I39" s="241"/>
      <c r="J39" s="214">
        <v>42529</v>
      </c>
      <c r="K39" s="242">
        <f t="shared" si="14"/>
        <v>240</v>
      </c>
      <c r="L39" s="242">
        <f t="shared" si="15"/>
        <v>234</v>
      </c>
      <c r="M39" s="243">
        <v>15</v>
      </c>
      <c r="N39" s="244">
        <v>5</v>
      </c>
      <c r="O39" s="245">
        <v>94.2</v>
      </c>
      <c r="P39" s="242">
        <v>3</v>
      </c>
      <c r="Q39" s="263">
        <v>106.67</v>
      </c>
      <c r="R39" s="263">
        <v>42.34</v>
      </c>
      <c r="S39" s="263">
        <f t="shared" si="16"/>
        <v>39.69250960907472</v>
      </c>
      <c r="T39" s="263">
        <v>34.8</v>
      </c>
      <c r="U39" s="11">
        <v>1</v>
      </c>
      <c r="V39" s="11">
        <v>5</v>
      </c>
      <c r="W39" s="263"/>
      <c r="X39" s="263">
        <v>2.8</v>
      </c>
      <c r="Y39" s="278">
        <v>1</v>
      </c>
      <c r="Z39" s="279">
        <v>4</v>
      </c>
      <c r="AA39" s="279" t="s">
        <v>115</v>
      </c>
      <c r="AB39" s="279"/>
      <c r="AC39" s="279"/>
      <c r="AD39" s="280" t="s">
        <v>90</v>
      </c>
      <c r="AE39" s="281"/>
      <c r="AF39" s="279"/>
      <c r="AG39" s="279"/>
      <c r="AH39" s="280">
        <v>3</v>
      </c>
      <c r="AI39" s="279">
        <v>80</v>
      </c>
      <c r="AJ39" s="279">
        <v>5</v>
      </c>
      <c r="AK39" s="288">
        <v>42730</v>
      </c>
      <c r="AL39" s="280">
        <v>2</v>
      </c>
      <c r="AM39" s="288">
        <v>42424</v>
      </c>
      <c r="AN39" s="280">
        <v>3</v>
      </c>
      <c r="AO39" s="279"/>
      <c r="AP39" s="279"/>
      <c r="AQ39" s="279"/>
      <c r="AR39" s="279"/>
      <c r="AS39" s="278"/>
      <c r="AT39" s="218">
        <v>1</v>
      </c>
      <c r="AU39" s="218">
        <v>1</v>
      </c>
      <c r="AV39" s="218">
        <v>1</v>
      </c>
      <c r="AW39" s="218">
        <v>1</v>
      </c>
      <c r="AX39" s="218"/>
      <c r="AY39" s="244">
        <v>1</v>
      </c>
      <c r="AZ39" s="267">
        <v>38.6</v>
      </c>
      <c r="BA39" s="307">
        <v>801</v>
      </c>
      <c r="BB39" s="308">
        <v>10.585</v>
      </c>
      <c r="BC39" s="302">
        <v>11.987</v>
      </c>
      <c r="BD39" s="302">
        <v>9.094</v>
      </c>
      <c r="BE39" s="282">
        <v>527.901</v>
      </c>
      <c r="BF39" s="313">
        <v>-2.04</v>
      </c>
      <c r="BG39" s="313">
        <v>8.046891219739006</v>
      </c>
      <c r="BH39" s="248">
        <v>4</v>
      </c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325"/>
      <c r="HD39" s="325"/>
      <c r="HE39" s="325"/>
      <c r="HF39" s="325"/>
      <c r="HG39" s="325"/>
      <c r="HH39" s="325"/>
      <c r="HI39" s="325"/>
      <c r="HJ39" s="325"/>
      <c r="HK39" s="325"/>
      <c r="HL39" s="325"/>
      <c r="HM39" s="325"/>
      <c r="HN39" s="325"/>
      <c r="HO39" s="325"/>
      <c r="HP39" s="325"/>
      <c r="HQ39" s="325"/>
      <c r="HR39" s="325"/>
      <c r="HS39" s="325"/>
      <c r="HT39" s="325"/>
      <c r="HU39" s="325"/>
      <c r="HV39" s="325"/>
      <c r="HW39" s="325"/>
      <c r="HX39" s="325"/>
      <c r="HY39" s="325"/>
      <c r="HZ39" s="325"/>
      <c r="IA39" s="325"/>
      <c r="IB39" s="325"/>
      <c r="IC39" s="325"/>
      <c r="ID39" s="325"/>
      <c r="IE39" s="325"/>
      <c r="IF39" s="325"/>
      <c r="IG39" s="325"/>
      <c r="IH39" s="325"/>
      <c r="II39" s="325"/>
      <c r="IJ39" s="325"/>
      <c r="IK39" s="325"/>
      <c r="IL39" s="325"/>
      <c r="IM39" s="325"/>
      <c r="IN39" s="325"/>
    </row>
    <row r="40" spans="1:248" s="182" customFormat="1" ht="16.5" customHeight="1">
      <c r="A40" s="211"/>
      <c r="B40" s="212" t="s">
        <v>207</v>
      </c>
      <c r="C40" s="213"/>
      <c r="D40" s="11" t="s">
        <v>211</v>
      </c>
      <c r="E40" s="215">
        <v>42291</v>
      </c>
      <c r="F40" s="215">
        <v>42298</v>
      </c>
      <c r="G40" s="215">
        <v>42446</v>
      </c>
      <c r="H40" s="215">
        <v>42476</v>
      </c>
      <c r="I40" s="241"/>
      <c r="J40" s="215">
        <v>42525</v>
      </c>
      <c r="K40" s="242">
        <v>234</v>
      </c>
      <c r="L40" s="242">
        <f t="shared" si="15"/>
        <v>227</v>
      </c>
      <c r="M40" s="243">
        <v>13.9</v>
      </c>
      <c r="N40" s="244">
        <v>3</v>
      </c>
      <c r="O40" s="245">
        <v>96</v>
      </c>
      <c r="P40" s="242">
        <v>4</v>
      </c>
      <c r="Q40" s="263">
        <v>109.7</v>
      </c>
      <c r="R40" s="263">
        <v>41.2</v>
      </c>
      <c r="S40" s="263">
        <f t="shared" si="16"/>
        <v>37.55697356426618</v>
      </c>
      <c r="T40" s="263">
        <v>39.8</v>
      </c>
      <c r="U40" s="11">
        <v>1</v>
      </c>
      <c r="V40" s="11">
        <v>1</v>
      </c>
      <c r="W40" s="263">
        <v>8.64</v>
      </c>
      <c r="X40" s="263">
        <v>3</v>
      </c>
      <c r="Y40" s="279"/>
      <c r="Z40" s="279"/>
      <c r="AA40" s="280" t="s">
        <v>115</v>
      </c>
      <c r="AB40" s="279"/>
      <c r="AC40" s="279"/>
      <c r="AD40" s="279">
        <v>4</v>
      </c>
      <c r="AE40" s="280" t="s">
        <v>249</v>
      </c>
      <c r="AF40" s="279">
        <v>40</v>
      </c>
      <c r="AG40" s="279"/>
      <c r="AH40" s="280">
        <v>2</v>
      </c>
      <c r="AI40" s="279"/>
      <c r="AJ40" s="279"/>
      <c r="AK40" s="279"/>
      <c r="AL40" s="280" t="s">
        <v>214</v>
      </c>
      <c r="AM40" s="279"/>
      <c r="AN40" s="280" t="s">
        <v>77</v>
      </c>
      <c r="AO40" s="279"/>
      <c r="AP40" s="279"/>
      <c r="AQ40" s="279"/>
      <c r="AR40" s="279"/>
      <c r="AS40" s="278">
        <v>1</v>
      </c>
      <c r="AT40" s="218">
        <v>1</v>
      </c>
      <c r="AU40" s="218">
        <v>1</v>
      </c>
      <c r="AV40" s="218">
        <v>1</v>
      </c>
      <c r="AW40" s="218">
        <v>1</v>
      </c>
      <c r="AX40" s="218"/>
      <c r="AY40" s="244">
        <v>1</v>
      </c>
      <c r="AZ40" s="267">
        <v>47.5</v>
      </c>
      <c r="BA40" s="307">
        <v>804</v>
      </c>
      <c r="BB40" s="308">
        <v>12.101</v>
      </c>
      <c r="BC40" s="302">
        <v>12.401</v>
      </c>
      <c r="BD40" s="302">
        <v>12.201</v>
      </c>
      <c r="BE40" s="282">
        <v>611.861</v>
      </c>
      <c r="BF40" s="313">
        <v>8.32</v>
      </c>
      <c r="BG40" s="313">
        <v>5.016168341908656</v>
      </c>
      <c r="BH40" s="248">
        <v>3</v>
      </c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  <c r="IM40" s="325"/>
      <c r="IN40" s="325"/>
    </row>
    <row r="41" spans="1:248" s="182" customFormat="1" ht="16.5" customHeight="1">
      <c r="A41" s="211"/>
      <c r="B41" s="212" t="s">
        <v>207</v>
      </c>
      <c r="C41" s="213"/>
      <c r="D41" s="11" t="s">
        <v>215</v>
      </c>
      <c r="E41" s="216">
        <v>42291</v>
      </c>
      <c r="F41" s="216">
        <v>42299</v>
      </c>
      <c r="G41" s="216">
        <v>42446</v>
      </c>
      <c r="H41" s="216">
        <v>42478</v>
      </c>
      <c r="I41" s="241"/>
      <c r="J41" s="216">
        <v>42528</v>
      </c>
      <c r="K41" s="242">
        <f t="shared" si="14"/>
        <v>237</v>
      </c>
      <c r="L41" s="242">
        <f t="shared" si="15"/>
        <v>229</v>
      </c>
      <c r="M41" s="243">
        <v>16.57</v>
      </c>
      <c r="N41" s="244">
        <v>2</v>
      </c>
      <c r="O41" s="245">
        <v>96.2</v>
      </c>
      <c r="P41" s="242">
        <v>3</v>
      </c>
      <c r="Q41" s="263">
        <v>156.58</v>
      </c>
      <c r="R41" s="263">
        <v>43.28</v>
      </c>
      <c r="S41" s="263">
        <f t="shared" si="16"/>
        <v>27.640822582705326</v>
      </c>
      <c r="T41" s="263">
        <v>36.4</v>
      </c>
      <c r="U41" s="11">
        <v>1</v>
      </c>
      <c r="V41" s="11">
        <v>1</v>
      </c>
      <c r="W41" s="263">
        <v>9.45</v>
      </c>
      <c r="X41" s="263">
        <v>1.6</v>
      </c>
      <c r="Y41" s="278">
        <v>7.8</v>
      </c>
      <c r="Z41" s="279">
        <v>3</v>
      </c>
      <c r="AA41" s="280" t="s">
        <v>219</v>
      </c>
      <c r="AB41" s="279"/>
      <c r="AC41" s="279"/>
      <c r="AD41" s="279"/>
      <c r="AE41" s="280"/>
      <c r="AF41" s="279"/>
      <c r="AG41" s="279"/>
      <c r="AH41" s="280">
        <v>2</v>
      </c>
      <c r="AI41" s="279">
        <v>9</v>
      </c>
      <c r="AJ41" s="279">
        <v>5</v>
      </c>
      <c r="AK41" s="288">
        <v>42714</v>
      </c>
      <c r="AL41" s="280">
        <v>3</v>
      </c>
      <c r="AM41" s="288">
        <v>42410</v>
      </c>
      <c r="AN41" s="280">
        <v>3</v>
      </c>
      <c r="AO41" s="279"/>
      <c r="AP41" s="279"/>
      <c r="AQ41" s="279"/>
      <c r="AR41" s="279"/>
      <c r="AS41" s="278">
        <v>3</v>
      </c>
      <c r="AT41" s="218">
        <v>1</v>
      </c>
      <c r="AU41" s="218">
        <v>1</v>
      </c>
      <c r="AV41" s="218">
        <v>1</v>
      </c>
      <c r="AW41" s="218">
        <v>1</v>
      </c>
      <c r="AX41" s="218">
        <v>5</v>
      </c>
      <c r="AY41" s="244">
        <v>1</v>
      </c>
      <c r="AZ41" s="267">
        <v>42.01</v>
      </c>
      <c r="BA41" s="218"/>
      <c r="BB41" s="308">
        <v>12.929</v>
      </c>
      <c r="BC41" s="302">
        <v>13.029</v>
      </c>
      <c r="BD41" s="302">
        <v>12.729</v>
      </c>
      <c r="BE41" s="282">
        <v>644.946</v>
      </c>
      <c r="BF41" s="313">
        <v>2.47</v>
      </c>
      <c r="BG41" s="313">
        <v>-1.9588205709906603</v>
      </c>
      <c r="BH41" s="248">
        <v>8</v>
      </c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  <c r="FL41" s="325"/>
      <c r="FM41" s="325"/>
      <c r="FN41" s="325"/>
      <c r="FO41" s="325"/>
      <c r="FP41" s="325"/>
      <c r="FQ41" s="325"/>
      <c r="FR41" s="325"/>
      <c r="FS41" s="325"/>
      <c r="FT41" s="325"/>
      <c r="FU41" s="325"/>
      <c r="FV41" s="325"/>
      <c r="FW41" s="325"/>
      <c r="FX41" s="325"/>
      <c r="FY41" s="325"/>
      <c r="FZ41" s="325"/>
      <c r="GA41" s="325"/>
      <c r="GB41" s="325"/>
      <c r="GC41" s="325"/>
      <c r="GD41" s="325"/>
      <c r="GE41" s="325"/>
      <c r="GF41" s="325"/>
      <c r="GG41" s="325"/>
      <c r="GH41" s="325"/>
      <c r="GI41" s="325"/>
      <c r="GJ41" s="325"/>
      <c r="GK41" s="325"/>
      <c r="GL41" s="325"/>
      <c r="GM41" s="325"/>
      <c r="GN41" s="325"/>
      <c r="GO41" s="325"/>
      <c r="GP41" s="325"/>
      <c r="GQ41" s="325"/>
      <c r="GR41" s="325"/>
      <c r="GS41" s="325"/>
      <c r="GT41" s="325"/>
      <c r="GU41" s="325"/>
      <c r="GV41" s="325"/>
      <c r="GW41" s="325"/>
      <c r="GX41" s="325"/>
      <c r="GY41" s="325"/>
      <c r="GZ41" s="325"/>
      <c r="HA41" s="325"/>
      <c r="HB41" s="325"/>
      <c r="HC41" s="325"/>
      <c r="HD41" s="325"/>
      <c r="HE41" s="325"/>
      <c r="HF41" s="325"/>
      <c r="HG41" s="325"/>
      <c r="HH41" s="325"/>
      <c r="HI41" s="325"/>
      <c r="HJ41" s="325"/>
      <c r="HK41" s="325"/>
      <c r="HL41" s="325"/>
      <c r="HM41" s="325"/>
      <c r="HN41" s="325"/>
      <c r="HO41" s="325"/>
      <c r="HP41" s="325"/>
      <c r="HQ41" s="325"/>
      <c r="HR41" s="325"/>
      <c r="HS41" s="325"/>
      <c r="HT41" s="325"/>
      <c r="HU41" s="325"/>
      <c r="HV41" s="325"/>
      <c r="HW41" s="325"/>
      <c r="HX41" s="325"/>
      <c r="HY41" s="325"/>
      <c r="HZ41" s="325"/>
      <c r="IA41" s="325"/>
      <c r="IB41" s="325"/>
      <c r="IC41" s="325"/>
      <c r="ID41" s="325"/>
      <c r="IE41" s="325"/>
      <c r="IF41" s="325"/>
      <c r="IG41" s="325"/>
      <c r="IH41" s="325"/>
      <c r="II41" s="325"/>
      <c r="IJ41" s="325"/>
      <c r="IK41" s="325"/>
      <c r="IL41" s="325"/>
      <c r="IM41" s="325"/>
      <c r="IN41" s="325"/>
    </row>
    <row r="42" spans="1:248" s="182" customFormat="1" ht="16.5" customHeight="1">
      <c r="A42" s="211"/>
      <c r="B42" s="212" t="s">
        <v>207</v>
      </c>
      <c r="C42" s="213"/>
      <c r="D42" s="11" t="s">
        <v>216</v>
      </c>
      <c r="E42" s="214">
        <v>42292</v>
      </c>
      <c r="F42" s="214">
        <v>42299</v>
      </c>
      <c r="G42" s="214"/>
      <c r="H42" s="214">
        <v>42481</v>
      </c>
      <c r="I42" s="241"/>
      <c r="J42" s="214">
        <v>42523</v>
      </c>
      <c r="K42" s="242">
        <f t="shared" si="14"/>
        <v>231</v>
      </c>
      <c r="L42" s="242">
        <f t="shared" si="15"/>
        <v>224</v>
      </c>
      <c r="M42" s="243">
        <v>14.13</v>
      </c>
      <c r="N42" s="244">
        <v>1</v>
      </c>
      <c r="O42" s="245">
        <v>85</v>
      </c>
      <c r="P42" s="242">
        <v>1</v>
      </c>
      <c r="Q42" s="263">
        <v>98</v>
      </c>
      <c r="R42" s="263">
        <v>34.33</v>
      </c>
      <c r="S42" s="263">
        <f t="shared" si="16"/>
        <v>35.03061224489796</v>
      </c>
      <c r="T42" s="263">
        <v>36.1</v>
      </c>
      <c r="U42" s="11">
        <v>3</v>
      </c>
      <c r="V42" s="11">
        <v>3</v>
      </c>
      <c r="W42" s="263">
        <v>8</v>
      </c>
      <c r="X42" s="263">
        <v>2.8</v>
      </c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80">
        <v>1</v>
      </c>
      <c r="AM42" s="279"/>
      <c r="AN42" s="280">
        <v>1</v>
      </c>
      <c r="AO42" s="279"/>
      <c r="AP42" s="279"/>
      <c r="AQ42" s="279"/>
      <c r="AR42" s="279"/>
      <c r="AS42" s="278"/>
      <c r="AT42" s="218">
        <v>1</v>
      </c>
      <c r="AU42" s="218">
        <v>1</v>
      </c>
      <c r="AV42" s="218">
        <v>1</v>
      </c>
      <c r="AW42" s="218">
        <v>1</v>
      </c>
      <c r="AX42" s="218"/>
      <c r="AY42" s="244">
        <v>3</v>
      </c>
      <c r="AZ42" s="267">
        <v>41.5</v>
      </c>
      <c r="BA42" s="307"/>
      <c r="BB42" s="308">
        <v>8.9</v>
      </c>
      <c r="BC42" s="302">
        <v>8.85</v>
      </c>
      <c r="BD42" s="302">
        <v>8.4</v>
      </c>
      <c r="BE42" s="282">
        <v>435.942</v>
      </c>
      <c r="BF42" s="313">
        <f>(BE42/493.5-1)*100</f>
        <v>-11.663221884498476</v>
      </c>
      <c r="BG42" s="313">
        <v>-13.821826909501622</v>
      </c>
      <c r="BH42" s="248">
        <v>14</v>
      </c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  <c r="FL42" s="325"/>
      <c r="FM42" s="325"/>
      <c r="FN42" s="325"/>
      <c r="FO42" s="325"/>
      <c r="FP42" s="325"/>
      <c r="FQ42" s="325"/>
      <c r="FR42" s="325"/>
      <c r="FS42" s="325"/>
      <c r="FT42" s="325"/>
      <c r="FU42" s="325"/>
      <c r="FV42" s="325"/>
      <c r="FW42" s="325"/>
      <c r="FX42" s="325"/>
      <c r="FY42" s="325"/>
      <c r="FZ42" s="325"/>
      <c r="GA42" s="325"/>
      <c r="GB42" s="325"/>
      <c r="GC42" s="325"/>
      <c r="GD42" s="325"/>
      <c r="GE42" s="325"/>
      <c r="GF42" s="325"/>
      <c r="GG42" s="325"/>
      <c r="GH42" s="325"/>
      <c r="GI42" s="325"/>
      <c r="GJ42" s="325"/>
      <c r="GK42" s="325"/>
      <c r="GL42" s="325"/>
      <c r="GM42" s="325"/>
      <c r="GN42" s="325"/>
      <c r="GO42" s="325"/>
      <c r="GP42" s="325"/>
      <c r="GQ42" s="325"/>
      <c r="GR42" s="325"/>
      <c r="GS42" s="325"/>
      <c r="GT42" s="325"/>
      <c r="GU42" s="325"/>
      <c r="GV42" s="325"/>
      <c r="GW42" s="325"/>
      <c r="GX42" s="325"/>
      <c r="GY42" s="325"/>
      <c r="GZ42" s="325"/>
      <c r="HA42" s="325"/>
      <c r="HB42" s="325"/>
      <c r="HC42" s="325"/>
      <c r="HD42" s="325"/>
      <c r="HE42" s="325"/>
      <c r="HF42" s="325"/>
      <c r="HG42" s="325"/>
      <c r="HH42" s="325"/>
      <c r="HI42" s="325"/>
      <c r="HJ42" s="325"/>
      <c r="HK42" s="325"/>
      <c r="HL42" s="325"/>
      <c r="HM42" s="325"/>
      <c r="HN42" s="325"/>
      <c r="HO42" s="325"/>
      <c r="HP42" s="325"/>
      <c r="HQ42" s="325"/>
      <c r="HR42" s="325"/>
      <c r="HS42" s="325"/>
      <c r="HT42" s="325"/>
      <c r="HU42" s="325"/>
      <c r="HV42" s="325"/>
      <c r="HW42" s="325"/>
      <c r="HX42" s="325"/>
      <c r="HY42" s="325"/>
      <c r="HZ42" s="325"/>
      <c r="IA42" s="325"/>
      <c r="IB42" s="325"/>
      <c r="IC42" s="325"/>
      <c r="ID42" s="325"/>
      <c r="IE42" s="325"/>
      <c r="IF42" s="325"/>
      <c r="IG42" s="325"/>
      <c r="IH42" s="325"/>
      <c r="II42" s="325"/>
      <c r="IJ42" s="325"/>
      <c r="IK42" s="325"/>
      <c r="IL42" s="325"/>
      <c r="IM42" s="325"/>
      <c r="IN42" s="325"/>
    </row>
    <row r="43" spans="1:248" s="182" customFormat="1" ht="16.5" customHeight="1">
      <c r="A43" s="211"/>
      <c r="B43" s="212" t="s">
        <v>207</v>
      </c>
      <c r="C43" s="213"/>
      <c r="D43" s="11" t="s">
        <v>217</v>
      </c>
      <c r="E43" s="214">
        <v>42296</v>
      </c>
      <c r="F43" s="214">
        <v>42302</v>
      </c>
      <c r="G43" s="214"/>
      <c r="H43" s="214">
        <v>42483</v>
      </c>
      <c r="I43" s="241"/>
      <c r="J43" s="214">
        <v>42531</v>
      </c>
      <c r="K43" s="242">
        <f t="shared" si="14"/>
        <v>235</v>
      </c>
      <c r="L43" s="242">
        <f t="shared" si="15"/>
        <v>229</v>
      </c>
      <c r="M43" s="243">
        <v>18.75</v>
      </c>
      <c r="N43" s="244">
        <v>3</v>
      </c>
      <c r="O43" s="245">
        <v>90</v>
      </c>
      <c r="P43" s="242">
        <v>1</v>
      </c>
      <c r="Q43" s="263">
        <v>128.4</v>
      </c>
      <c r="R43" s="263">
        <v>42.8</v>
      </c>
      <c r="S43" s="263">
        <f t="shared" si="16"/>
        <v>33.33333333333333</v>
      </c>
      <c r="T43" s="263">
        <v>35.6</v>
      </c>
      <c r="U43" s="11">
        <v>3</v>
      </c>
      <c r="V43" s="11">
        <v>3</v>
      </c>
      <c r="W43" s="263">
        <v>8.23</v>
      </c>
      <c r="X43" s="263">
        <v>2.28</v>
      </c>
      <c r="Y43" s="278">
        <v>0.1</v>
      </c>
      <c r="Z43" s="279">
        <v>2</v>
      </c>
      <c r="AA43" s="280" t="s">
        <v>90</v>
      </c>
      <c r="AB43" s="279"/>
      <c r="AC43" s="279"/>
      <c r="AD43" s="279"/>
      <c r="AE43" s="279"/>
      <c r="AF43" s="284">
        <v>10</v>
      </c>
      <c r="AG43" s="279"/>
      <c r="AH43" s="279"/>
      <c r="AI43" s="279"/>
      <c r="AJ43" s="279"/>
      <c r="AK43" s="288">
        <v>42722</v>
      </c>
      <c r="AL43" s="280" t="s">
        <v>212</v>
      </c>
      <c r="AM43" s="288">
        <v>42425</v>
      </c>
      <c r="AN43" s="280" t="s">
        <v>214</v>
      </c>
      <c r="AO43" s="288"/>
      <c r="AP43" s="279"/>
      <c r="AQ43" s="288"/>
      <c r="AR43" s="279"/>
      <c r="AS43" s="278"/>
      <c r="AT43" s="218">
        <v>1</v>
      </c>
      <c r="AU43" s="218">
        <v>1</v>
      </c>
      <c r="AV43" s="218">
        <v>1</v>
      </c>
      <c r="AW43" s="218">
        <v>1</v>
      </c>
      <c r="AX43" s="218"/>
      <c r="AY43" s="244">
        <v>1</v>
      </c>
      <c r="AZ43" s="267">
        <v>42.7</v>
      </c>
      <c r="BA43" s="307">
        <v>767</v>
      </c>
      <c r="BB43" s="308">
        <v>12.219</v>
      </c>
      <c r="BC43" s="302">
        <v>12.724</v>
      </c>
      <c r="BD43" s="302">
        <v>13.047</v>
      </c>
      <c r="BE43" s="282">
        <v>633.333</v>
      </c>
      <c r="BF43" s="313">
        <v>3.98</v>
      </c>
      <c r="BG43" s="313">
        <v>0.8529160539069158</v>
      </c>
      <c r="BH43" s="248">
        <v>7</v>
      </c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5"/>
      <c r="FL43" s="325"/>
      <c r="FM43" s="325"/>
      <c r="FN43" s="325"/>
      <c r="FO43" s="325"/>
      <c r="FP43" s="325"/>
      <c r="FQ43" s="325"/>
      <c r="FR43" s="325"/>
      <c r="FS43" s="325"/>
      <c r="FT43" s="325"/>
      <c r="FU43" s="325"/>
      <c r="FV43" s="325"/>
      <c r="FW43" s="325"/>
      <c r="FX43" s="325"/>
      <c r="FY43" s="325"/>
      <c r="FZ43" s="325"/>
      <c r="GA43" s="325"/>
      <c r="GB43" s="325"/>
      <c r="GC43" s="325"/>
      <c r="GD43" s="325"/>
      <c r="GE43" s="325"/>
      <c r="GF43" s="325"/>
      <c r="GG43" s="325"/>
      <c r="GH43" s="325"/>
      <c r="GI43" s="325"/>
      <c r="GJ43" s="325"/>
      <c r="GK43" s="325"/>
      <c r="GL43" s="325"/>
      <c r="GM43" s="325"/>
      <c r="GN43" s="325"/>
      <c r="GO43" s="325"/>
      <c r="GP43" s="325"/>
      <c r="GQ43" s="325"/>
      <c r="GR43" s="325"/>
      <c r="GS43" s="325"/>
      <c r="GT43" s="325"/>
      <c r="GU43" s="325"/>
      <c r="GV43" s="325"/>
      <c r="GW43" s="325"/>
      <c r="GX43" s="325"/>
      <c r="GY43" s="325"/>
      <c r="GZ43" s="325"/>
      <c r="HA43" s="325"/>
      <c r="HB43" s="325"/>
      <c r="HC43" s="325"/>
      <c r="HD43" s="325"/>
      <c r="HE43" s="325"/>
      <c r="HF43" s="325"/>
      <c r="HG43" s="325"/>
      <c r="HH43" s="325"/>
      <c r="HI43" s="325"/>
      <c r="HJ43" s="325"/>
      <c r="HK43" s="325"/>
      <c r="HL43" s="325"/>
      <c r="HM43" s="325"/>
      <c r="HN43" s="325"/>
      <c r="HO43" s="325"/>
      <c r="HP43" s="325"/>
      <c r="HQ43" s="325"/>
      <c r="HR43" s="325"/>
      <c r="HS43" s="325"/>
      <c r="HT43" s="325"/>
      <c r="HU43" s="325"/>
      <c r="HV43" s="325"/>
      <c r="HW43" s="325"/>
      <c r="HX43" s="325"/>
      <c r="HY43" s="325"/>
      <c r="HZ43" s="325"/>
      <c r="IA43" s="325"/>
      <c r="IB43" s="325"/>
      <c r="IC43" s="325"/>
      <c r="ID43" s="325"/>
      <c r="IE43" s="325"/>
      <c r="IF43" s="325"/>
      <c r="IG43" s="325"/>
      <c r="IH43" s="325"/>
      <c r="II43" s="325"/>
      <c r="IJ43" s="325"/>
      <c r="IK43" s="325"/>
      <c r="IL43" s="325"/>
      <c r="IM43" s="325"/>
      <c r="IN43" s="325"/>
    </row>
    <row r="44" spans="1:248" s="182" customFormat="1" ht="16.5" customHeight="1">
      <c r="A44" s="211"/>
      <c r="B44" s="212" t="s">
        <v>207</v>
      </c>
      <c r="C44" s="213"/>
      <c r="D44" s="11" t="s">
        <v>218</v>
      </c>
      <c r="E44" s="215">
        <v>42290</v>
      </c>
      <c r="F44" s="215">
        <v>42299</v>
      </c>
      <c r="G44" s="215">
        <v>42448</v>
      </c>
      <c r="H44" s="215">
        <v>42483</v>
      </c>
      <c r="I44" s="241"/>
      <c r="J44" s="215">
        <v>42530</v>
      </c>
      <c r="K44" s="242">
        <f t="shared" si="14"/>
        <v>240</v>
      </c>
      <c r="L44" s="242">
        <f t="shared" si="15"/>
        <v>231</v>
      </c>
      <c r="M44" s="243">
        <v>14.3</v>
      </c>
      <c r="N44" s="244">
        <v>5</v>
      </c>
      <c r="O44" s="245">
        <v>95.6</v>
      </c>
      <c r="P44" s="242">
        <v>1</v>
      </c>
      <c r="Q44" s="263">
        <v>124</v>
      </c>
      <c r="R44" s="263">
        <v>45.3</v>
      </c>
      <c r="S44" s="263">
        <f t="shared" si="16"/>
        <v>36.53225806451613</v>
      </c>
      <c r="T44" s="263">
        <v>36.4</v>
      </c>
      <c r="U44" s="11">
        <v>3</v>
      </c>
      <c r="V44" s="11">
        <v>3</v>
      </c>
      <c r="W44" s="263">
        <v>8.8</v>
      </c>
      <c r="X44" s="263">
        <v>3.2</v>
      </c>
      <c r="Y44" s="278">
        <v>6</v>
      </c>
      <c r="Z44" s="279">
        <v>2</v>
      </c>
      <c r="AA44" s="280" t="s">
        <v>115</v>
      </c>
      <c r="AB44" s="279"/>
      <c r="AC44" s="279"/>
      <c r="AD44" s="280" t="s">
        <v>250</v>
      </c>
      <c r="AE44" s="282"/>
      <c r="AF44" s="279">
        <v>65</v>
      </c>
      <c r="AG44" s="280" t="s">
        <v>251</v>
      </c>
      <c r="AH44" s="280">
        <v>4</v>
      </c>
      <c r="AI44" s="279">
        <v>95</v>
      </c>
      <c r="AJ44" s="279">
        <v>5</v>
      </c>
      <c r="AK44" s="288">
        <v>42396</v>
      </c>
      <c r="AL44" s="280">
        <v>1</v>
      </c>
      <c r="AM44" s="288">
        <v>42428</v>
      </c>
      <c r="AN44" s="280">
        <v>2</v>
      </c>
      <c r="AO44" s="288">
        <v>42462</v>
      </c>
      <c r="AP44" s="279">
        <v>1</v>
      </c>
      <c r="AQ44" s="288"/>
      <c r="AR44" s="279"/>
      <c r="AS44" s="278"/>
      <c r="AT44" s="218">
        <v>1</v>
      </c>
      <c r="AU44" s="218">
        <v>1</v>
      </c>
      <c r="AV44" s="218">
        <v>1</v>
      </c>
      <c r="AW44" s="218">
        <v>3</v>
      </c>
      <c r="AX44" s="218">
        <v>3</v>
      </c>
      <c r="AY44" s="244">
        <v>1</v>
      </c>
      <c r="AZ44" s="267">
        <v>44.2</v>
      </c>
      <c r="BA44" s="218"/>
      <c r="BB44" s="308">
        <v>12.5</v>
      </c>
      <c r="BC44" s="302">
        <v>12.86</v>
      </c>
      <c r="BD44" s="302">
        <v>13.08</v>
      </c>
      <c r="BE44" s="282">
        <v>640.827</v>
      </c>
      <c r="BF44" s="313">
        <v>-3.47</v>
      </c>
      <c r="BG44" s="313">
        <v>-7.038607037363331</v>
      </c>
      <c r="BH44" s="248">
        <v>14</v>
      </c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5"/>
      <c r="FK44" s="325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5"/>
      <c r="FY44" s="325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5"/>
      <c r="GM44" s="325"/>
      <c r="GN44" s="325"/>
      <c r="GO44" s="325"/>
      <c r="GP44" s="325"/>
      <c r="GQ44" s="325"/>
      <c r="GR44" s="325"/>
      <c r="GS44" s="325"/>
      <c r="GT44" s="325"/>
      <c r="GU44" s="325"/>
      <c r="GV44" s="325"/>
      <c r="GW44" s="325"/>
      <c r="GX44" s="325"/>
      <c r="GY44" s="325"/>
      <c r="GZ44" s="325"/>
      <c r="HA44" s="325"/>
      <c r="HB44" s="325"/>
      <c r="HC44" s="325"/>
      <c r="HD44" s="325"/>
      <c r="HE44" s="325"/>
      <c r="HF44" s="325"/>
      <c r="HG44" s="325"/>
      <c r="HH44" s="325"/>
      <c r="HI44" s="325"/>
      <c r="HJ44" s="325"/>
      <c r="HK44" s="325"/>
      <c r="HL44" s="325"/>
      <c r="HM44" s="325"/>
      <c r="HN44" s="325"/>
      <c r="HO44" s="325"/>
      <c r="HP44" s="325"/>
      <c r="HQ44" s="325"/>
      <c r="HR44" s="325"/>
      <c r="HS44" s="325"/>
      <c r="HT44" s="325"/>
      <c r="HU44" s="325"/>
      <c r="HV44" s="325"/>
      <c r="HW44" s="325"/>
      <c r="HX44" s="325"/>
      <c r="HY44" s="325"/>
      <c r="HZ44" s="325"/>
      <c r="IA44" s="325"/>
      <c r="IB44" s="325"/>
      <c r="IC44" s="325"/>
      <c r="ID44" s="325"/>
      <c r="IE44" s="325"/>
      <c r="IF44" s="325"/>
      <c r="IG44" s="325"/>
      <c r="IH44" s="325"/>
      <c r="II44" s="325"/>
      <c r="IJ44" s="325"/>
      <c r="IK44" s="325"/>
      <c r="IL44" s="325"/>
      <c r="IM44" s="325"/>
      <c r="IN44" s="325"/>
    </row>
    <row r="45" spans="1:248" s="182" customFormat="1" ht="16.5" customHeight="1">
      <c r="A45" s="211"/>
      <c r="B45" s="212" t="s">
        <v>207</v>
      </c>
      <c r="C45" s="213"/>
      <c r="D45" s="11" t="s">
        <v>221</v>
      </c>
      <c r="E45" s="216">
        <v>42294</v>
      </c>
      <c r="F45" s="216">
        <v>42299</v>
      </c>
      <c r="G45" s="216"/>
      <c r="H45" s="216">
        <v>42475</v>
      </c>
      <c r="I45" s="241"/>
      <c r="J45" s="216">
        <v>42523</v>
      </c>
      <c r="K45" s="242">
        <f t="shared" si="14"/>
        <v>229</v>
      </c>
      <c r="L45" s="242">
        <f t="shared" si="15"/>
        <v>224</v>
      </c>
      <c r="M45" s="243">
        <v>13</v>
      </c>
      <c r="N45" s="244">
        <v>5</v>
      </c>
      <c r="O45" s="245">
        <v>98</v>
      </c>
      <c r="P45" s="242">
        <v>2</v>
      </c>
      <c r="Q45" s="263">
        <v>94.8</v>
      </c>
      <c r="R45" s="263">
        <v>46.5</v>
      </c>
      <c r="S45" s="263">
        <f t="shared" si="16"/>
        <v>49.050632911392405</v>
      </c>
      <c r="T45" s="263">
        <v>35.5</v>
      </c>
      <c r="U45" s="11">
        <v>1</v>
      </c>
      <c r="V45" s="11">
        <v>5</v>
      </c>
      <c r="W45" s="263">
        <v>9.5</v>
      </c>
      <c r="X45" s="263">
        <v>3.6</v>
      </c>
      <c r="Y45" s="278">
        <v>1</v>
      </c>
      <c r="Z45" s="279">
        <v>2</v>
      </c>
      <c r="AA45" s="280" t="s">
        <v>116</v>
      </c>
      <c r="AB45" s="279"/>
      <c r="AC45" s="280"/>
      <c r="AD45" s="280" t="s">
        <v>115</v>
      </c>
      <c r="AE45" s="282"/>
      <c r="AF45" s="279">
        <v>20</v>
      </c>
      <c r="AG45" s="280"/>
      <c r="AH45" s="280"/>
      <c r="AI45" s="279">
        <v>10</v>
      </c>
      <c r="AJ45" s="279">
        <v>3</v>
      </c>
      <c r="AK45" s="288">
        <v>42706</v>
      </c>
      <c r="AL45" s="280">
        <v>3</v>
      </c>
      <c r="AM45" s="279"/>
      <c r="AN45" s="279"/>
      <c r="AO45" s="279"/>
      <c r="AP45" s="279"/>
      <c r="AQ45" s="279"/>
      <c r="AR45" s="279"/>
      <c r="AS45" s="278">
        <v>7.9</v>
      </c>
      <c r="AT45" s="218">
        <v>4</v>
      </c>
      <c r="AU45" s="218">
        <v>1</v>
      </c>
      <c r="AV45" s="218">
        <v>1</v>
      </c>
      <c r="AW45" s="218">
        <v>1</v>
      </c>
      <c r="AX45" s="218"/>
      <c r="AY45" s="244">
        <v>1</v>
      </c>
      <c r="AZ45" s="267">
        <v>30.7</v>
      </c>
      <c r="BA45" s="307">
        <v>745</v>
      </c>
      <c r="BB45" s="308">
        <v>10.75</v>
      </c>
      <c r="BC45" s="302">
        <v>9.95</v>
      </c>
      <c r="BD45" s="302">
        <v>10.3</v>
      </c>
      <c r="BE45" s="282">
        <v>516.796</v>
      </c>
      <c r="BF45" s="313">
        <v>-18.1</v>
      </c>
      <c r="BG45" s="313">
        <v>-4.834340460186592</v>
      </c>
      <c r="BH45" s="248">
        <v>8</v>
      </c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325"/>
      <c r="FA45" s="325"/>
      <c r="FB45" s="325"/>
      <c r="FC45" s="325"/>
      <c r="FD45" s="325"/>
      <c r="FE45" s="325"/>
      <c r="FF45" s="325"/>
      <c r="FG45" s="325"/>
      <c r="FH45" s="325"/>
      <c r="FI45" s="325"/>
      <c r="FJ45" s="325"/>
      <c r="FK45" s="325"/>
      <c r="FL45" s="325"/>
      <c r="FM45" s="325"/>
      <c r="FN45" s="325"/>
      <c r="FO45" s="325"/>
      <c r="FP45" s="325"/>
      <c r="FQ45" s="325"/>
      <c r="FR45" s="325"/>
      <c r="FS45" s="325"/>
      <c r="FT45" s="325"/>
      <c r="FU45" s="325"/>
      <c r="FV45" s="325"/>
      <c r="FW45" s="325"/>
      <c r="FX45" s="325"/>
      <c r="FY45" s="325"/>
      <c r="FZ45" s="325"/>
      <c r="GA45" s="325"/>
      <c r="GB45" s="325"/>
      <c r="GC45" s="325"/>
      <c r="GD45" s="325"/>
      <c r="GE45" s="325"/>
      <c r="GF45" s="325"/>
      <c r="GG45" s="325"/>
      <c r="GH45" s="325"/>
      <c r="GI45" s="325"/>
      <c r="GJ45" s="325"/>
      <c r="GK45" s="325"/>
      <c r="GL45" s="325"/>
      <c r="GM45" s="325"/>
      <c r="GN45" s="325"/>
      <c r="GO45" s="325"/>
      <c r="GP45" s="325"/>
      <c r="GQ45" s="325"/>
      <c r="GR45" s="325"/>
      <c r="GS45" s="325"/>
      <c r="GT45" s="325"/>
      <c r="GU45" s="325"/>
      <c r="GV45" s="325"/>
      <c r="GW45" s="325"/>
      <c r="GX45" s="325"/>
      <c r="GY45" s="325"/>
      <c r="GZ45" s="325"/>
      <c r="HA45" s="325"/>
      <c r="HB45" s="325"/>
      <c r="HC45" s="325"/>
      <c r="HD45" s="325"/>
      <c r="HE45" s="325"/>
      <c r="HF45" s="325"/>
      <c r="HG45" s="325"/>
      <c r="HH45" s="325"/>
      <c r="HI45" s="325"/>
      <c r="HJ45" s="325"/>
      <c r="HK45" s="325"/>
      <c r="HL45" s="325"/>
      <c r="HM45" s="325"/>
      <c r="HN45" s="325"/>
      <c r="HO45" s="325"/>
      <c r="HP45" s="325"/>
      <c r="HQ45" s="325"/>
      <c r="HR45" s="325"/>
      <c r="HS45" s="325"/>
      <c r="HT45" s="325"/>
      <c r="HU45" s="325"/>
      <c r="HV45" s="325"/>
      <c r="HW45" s="325"/>
      <c r="HX45" s="325"/>
      <c r="HY45" s="325"/>
      <c r="HZ45" s="325"/>
      <c r="IA45" s="325"/>
      <c r="IB45" s="325"/>
      <c r="IC45" s="325"/>
      <c r="ID45" s="325"/>
      <c r="IE45" s="325"/>
      <c r="IF45" s="325"/>
      <c r="IG45" s="325"/>
      <c r="IH45" s="325"/>
      <c r="II45" s="325"/>
      <c r="IJ45" s="325"/>
      <c r="IK45" s="325"/>
      <c r="IL45" s="325"/>
      <c r="IM45" s="325"/>
      <c r="IN45" s="325"/>
    </row>
    <row r="46" spans="1:248" s="182" customFormat="1" ht="16.5" customHeight="1">
      <c r="A46" s="211"/>
      <c r="B46" s="212" t="s">
        <v>207</v>
      </c>
      <c r="C46" s="213"/>
      <c r="D46" s="11" t="s">
        <v>222</v>
      </c>
      <c r="E46" s="214">
        <v>42292</v>
      </c>
      <c r="F46" s="214">
        <v>42299</v>
      </c>
      <c r="G46" s="214">
        <v>42447</v>
      </c>
      <c r="H46" s="214">
        <v>42478</v>
      </c>
      <c r="I46" s="241"/>
      <c r="J46" s="214">
        <v>42526</v>
      </c>
      <c r="K46" s="242">
        <f t="shared" si="14"/>
        <v>234</v>
      </c>
      <c r="L46" s="242">
        <f t="shared" si="15"/>
        <v>227</v>
      </c>
      <c r="M46" s="243">
        <v>15.8</v>
      </c>
      <c r="N46" s="244">
        <v>3</v>
      </c>
      <c r="O46" s="245">
        <v>90</v>
      </c>
      <c r="P46" s="242">
        <v>2</v>
      </c>
      <c r="Q46" s="245">
        <v>104.93</v>
      </c>
      <c r="R46" s="263">
        <v>44.83</v>
      </c>
      <c r="S46" s="263">
        <f t="shared" si="16"/>
        <v>42.72372057562184</v>
      </c>
      <c r="T46" s="263">
        <v>34.7</v>
      </c>
      <c r="U46" s="11">
        <v>3</v>
      </c>
      <c r="V46" s="11">
        <v>3</v>
      </c>
      <c r="W46" s="263">
        <v>8</v>
      </c>
      <c r="X46" s="263">
        <v>2.84</v>
      </c>
      <c r="Y46" s="278">
        <v>1</v>
      </c>
      <c r="Z46" s="279">
        <v>2</v>
      </c>
      <c r="AA46" s="280" t="s">
        <v>116</v>
      </c>
      <c r="AB46" s="279"/>
      <c r="AC46" s="279"/>
      <c r="AD46" s="280" t="s">
        <v>116</v>
      </c>
      <c r="AE46" s="282"/>
      <c r="AF46" s="279">
        <v>1</v>
      </c>
      <c r="AG46" s="280" t="s">
        <v>90</v>
      </c>
      <c r="AH46" s="280">
        <v>2</v>
      </c>
      <c r="AI46" s="279">
        <v>35</v>
      </c>
      <c r="AJ46" s="279">
        <v>3</v>
      </c>
      <c r="AK46" s="288">
        <v>42699</v>
      </c>
      <c r="AL46" s="280">
        <v>3</v>
      </c>
      <c r="AM46" s="288">
        <v>42440</v>
      </c>
      <c r="AN46" s="280">
        <v>1</v>
      </c>
      <c r="AO46" s="288"/>
      <c r="AP46" s="279"/>
      <c r="AQ46" s="288"/>
      <c r="AR46" s="279"/>
      <c r="AS46" s="278">
        <v>3.5</v>
      </c>
      <c r="AT46" s="218">
        <v>1</v>
      </c>
      <c r="AU46" s="218">
        <v>1</v>
      </c>
      <c r="AV46" s="218">
        <v>1</v>
      </c>
      <c r="AW46" s="218">
        <v>3</v>
      </c>
      <c r="AX46" s="218">
        <v>1.5</v>
      </c>
      <c r="AY46" s="244">
        <v>1</v>
      </c>
      <c r="AZ46" s="267">
        <v>45.5</v>
      </c>
      <c r="BA46" s="307">
        <v>775</v>
      </c>
      <c r="BB46" s="308">
        <v>11.531</v>
      </c>
      <c r="BC46" s="302">
        <v>11.771</v>
      </c>
      <c r="BD46" s="302">
        <v>12.371</v>
      </c>
      <c r="BE46" s="282">
        <v>594.703</v>
      </c>
      <c r="BF46" s="313">
        <v>4.39</v>
      </c>
      <c r="BG46" s="313">
        <v>-1.06</v>
      </c>
      <c r="BH46" s="248">
        <v>10</v>
      </c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5"/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325"/>
      <c r="EV46" s="325"/>
      <c r="EW46" s="325"/>
      <c r="EX46" s="325"/>
      <c r="EY46" s="325"/>
      <c r="EZ46" s="325"/>
      <c r="FA46" s="325"/>
      <c r="FB46" s="325"/>
      <c r="FC46" s="325"/>
      <c r="FD46" s="325"/>
      <c r="FE46" s="325"/>
      <c r="FF46" s="325"/>
      <c r="FG46" s="325"/>
      <c r="FH46" s="325"/>
      <c r="FI46" s="325"/>
      <c r="FJ46" s="325"/>
      <c r="FK46" s="325"/>
      <c r="FL46" s="325"/>
      <c r="FM46" s="325"/>
      <c r="FN46" s="325"/>
      <c r="FO46" s="325"/>
      <c r="FP46" s="325"/>
      <c r="FQ46" s="325"/>
      <c r="FR46" s="325"/>
      <c r="FS46" s="325"/>
      <c r="FT46" s="325"/>
      <c r="FU46" s="325"/>
      <c r="FV46" s="325"/>
      <c r="FW46" s="325"/>
      <c r="FX46" s="325"/>
      <c r="FY46" s="325"/>
      <c r="FZ46" s="325"/>
      <c r="GA46" s="325"/>
      <c r="GB46" s="325"/>
      <c r="GC46" s="325"/>
      <c r="GD46" s="325"/>
      <c r="GE46" s="325"/>
      <c r="GF46" s="325"/>
      <c r="GG46" s="325"/>
      <c r="GH46" s="325"/>
      <c r="GI46" s="325"/>
      <c r="GJ46" s="325"/>
      <c r="GK46" s="325"/>
      <c r="GL46" s="325"/>
      <c r="GM46" s="325"/>
      <c r="GN46" s="325"/>
      <c r="GO46" s="325"/>
      <c r="GP46" s="325"/>
      <c r="GQ46" s="325"/>
      <c r="GR46" s="325"/>
      <c r="GS46" s="325"/>
      <c r="GT46" s="325"/>
      <c r="GU46" s="325"/>
      <c r="GV46" s="325"/>
      <c r="GW46" s="325"/>
      <c r="GX46" s="325"/>
      <c r="GY46" s="325"/>
      <c r="GZ46" s="325"/>
      <c r="HA46" s="325"/>
      <c r="HB46" s="325"/>
      <c r="HC46" s="325"/>
      <c r="HD46" s="325"/>
      <c r="HE46" s="325"/>
      <c r="HF46" s="325"/>
      <c r="HG46" s="325"/>
      <c r="HH46" s="325"/>
      <c r="HI46" s="325"/>
      <c r="HJ46" s="325"/>
      <c r="HK46" s="325"/>
      <c r="HL46" s="325"/>
      <c r="HM46" s="325"/>
      <c r="HN46" s="325"/>
      <c r="HO46" s="325"/>
      <c r="HP46" s="325"/>
      <c r="HQ46" s="325"/>
      <c r="HR46" s="325"/>
      <c r="HS46" s="325"/>
      <c r="HT46" s="325"/>
      <c r="HU46" s="325"/>
      <c r="HV46" s="325"/>
      <c r="HW46" s="325"/>
      <c r="HX46" s="325"/>
      <c r="HY46" s="325"/>
      <c r="HZ46" s="325"/>
      <c r="IA46" s="325"/>
      <c r="IB46" s="325"/>
      <c r="IC46" s="325"/>
      <c r="ID46" s="325"/>
      <c r="IE46" s="325"/>
      <c r="IF46" s="325"/>
      <c r="IG46" s="325"/>
      <c r="IH46" s="325"/>
      <c r="II46" s="325"/>
      <c r="IJ46" s="325"/>
      <c r="IK46" s="325"/>
      <c r="IL46" s="325"/>
      <c r="IM46" s="325"/>
      <c r="IN46" s="325"/>
    </row>
    <row r="47" spans="1:248" s="182" customFormat="1" ht="16.5" customHeight="1">
      <c r="A47" s="211"/>
      <c r="B47" s="212" t="s">
        <v>207</v>
      </c>
      <c r="C47" s="213"/>
      <c r="D47" s="11" t="s">
        <v>108</v>
      </c>
      <c r="E47" s="214">
        <v>42295</v>
      </c>
      <c r="F47" s="214">
        <v>42301</v>
      </c>
      <c r="G47" s="214">
        <v>42448</v>
      </c>
      <c r="H47" s="214">
        <v>42477</v>
      </c>
      <c r="I47" s="241"/>
      <c r="J47" s="214">
        <v>42526</v>
      </c>
      <c r="K47" s="242">
        <f t="shared" si="14"/>
        <v>231</v>
      </c>
      <c r="L47" s="242">
        <f t="shared" si="15"/>
        <v>225</v>
      </c>
      <c r="M47" s="243">
        <v>14.92</v>
      </c>
      <c r="N47" s="244">
        <v>1</v>
      </c>
      <c r="O47" s="245">
        <v>85.6</v>
      </c>
      <c r="P47" s="242">
        <v>2</v>
      </c>
      <c r="Q47" s="263">
        <v>91.67</v>
      </c>
      <c r="R47" s="263">
        <v>34.84</v>
      </c>
      <c r="S47" s="263">
        <f t="shared" si="16"/>
        <v>38.005890694883824</v>
      </c>
      <c r="T47" s="263">
        <v>33.5</v>
      </c>
      <c r="U47" s="11">
        <v>3</v>
      </c>
      <c r="V47" s="11">
        <v>5</v>
      </c>
      <c r="W47" s="263">
        <v>8.5</v>
      </c>
      <c r="X47" s="263">
        <v>2.3</v>
      </c>
      <c r="Y47" s="278">
        <v>0.86</v>
      </c>
      <c r="Z47" s="279"/>
      <c r="AA47" s="280" t="s">
        <v>115</v>
      </c>
      <c r="AB47" s="279"/>
      <c r="AC47" s="279"/>
      <c r="AD47" s="279"/>
      <c r="AE47" s="279"/>
      <c r="AF47" s="279"/>
      <c r="AG47" s="280" t="s">
        <v>252</v>
      </c>
      <c r="AH47" s="280" t="s">
        <v>116</v>
      </c>
      <c r="AI47" s="279"/>
      <c r="AJ47" s="279"/>
      <c r="AK47" s="288">
        <v>42714</v>
      </c>
      <c r="AL47" s="280" t="s">
        <v>116</v>
      </c>
      <c r="AM47" s="288">
        <v>42445</v>
      </c>
      <c r="AN47" s="280">
        <v>1</v>
      </c>
      <c r="AO47" s="288"/>
      <c r="AP47" s="279"/>
      <c r="AQ47" s="288"/>
      <c r="AR47" s="279"/>
      <c r="AS47" s="278"/>
      <c r="AT47" s="218">
        <v>2</v>
      </c>
      <c r="AU47" s="218">
        <v>1</v>
      </c>
      <c r="AV47" s="218">
        <v>1</v>
      </c>
      <c r="AW47" s="218">
        <v>1</v>
      </c>
      <c r="AX47" s="218"/>
      <c r="AY47" s="218">
        <v>1</v>
      </c>
      <c r="AZ47" s="218">
        <v>46.6</v>
      </c>
      <c r="BA47" s="218"/>
      <c r="BB47" s="308">
        <v>10.38</v>
      </c>
      <c r="BC47" s="302">
        <v>10.26</v>
      </c>
      <c r="BD47" s="302">
        <v>10.41</v>
      </c>
      <c r="BE47" s="282">
        <v>517.629</v>
      </c>
      <c r="BF47" s="313">
        <v>-2.2</v>
      </c>
      <c r="BG47" s="313">
        <v>-4.884019147045593</v>
      </c>
      <c r="BH47" s="218">
        <v>13</v>
      </c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5"/>
      <c r="FK47" s="325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5"/>
      <c r="FY47" s="325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5"/>
      <c r="GM47" s="325"/>
      <c r="GN47" s="325"/>
      <c r="GO47" s="325"/>
      <c r="GP47" s="325"/>
      <c r="GQ47" s="325"/>
      <c r="GR47" s="325"/>
      <c r="GS47" s="325"/>
      <c r="GT47" s="325"/>
      <c r="GU47" s="325"/>
      <c r="GV47" s="325"/>
      <c r="GW47" s="325"/>
      <c r="GX47" s="325"/>
      <c r="GY47" s="325"/>
      <c r="GZ47" s="325"/>
      <c r="HA47" s="325"/>
      <c r="HB47" s="325"/>
      <c r="HC47" s="325"/>
      <c r="HD47" s="325"/>
      <c r="HE47" s="325"/>
      <c r="HF47" s="325"/>
      <c r="HG47" s="325"/>
      <c r="HH47" s="325"/>
      <c r="HI47" s="325"/>
      <c r="HJ47" s="325"/>
      <c r="HK47" s="325"/>
      <c r="HL47" s="325"/>
      <c r="HM47" s="325"/>
      <c r="HN47" s="325"/>
      <c r="HO47" s="325"/>
      <c r="HP47" s="325"/>
      <c r="HQ47" s="325"/>
      <c r="HR47" s="325"/>
      <c r="HS47" s="325"/>
      <c r="HT47" s="325"/>
      <c r="HU47" s="325"/>
      <c r="HV47" s="325"/>
      <c r="HW47" s="325"/>
      <c r="HX47" s="325"/>
      <c r="HY47" s="325"/>
      <c r="HZ47" s="325"/>
      <c r="IA47" s="325"/>
      <c r="IB47" s="325"/>
      <c r="IC47" s="325"/>
      <c r="ID47" s="325"/>
      <c r="IE47" s="325"/>
      <c r="IF47" s="325"/>
      <c r="IG47" s="325"/>
      <c r="IH47" s="325"/>
      <c r="II47" s="325"/>
      <c r="IJ47" s="325"/>
      <c r="IK47" s="325"/>
      <c r="IL47" s="325"/>
      <c r="IM47" s="325"/>
      <c r="IN47" s="325"/>
    </row>
    <row r="48" spans="1:248" s="182" customFormat="1" ht="16.5" customHeight="1">
      <c r="A48" s="211"/>
      <c r="B48" s="212" t="s">
        <v>207</v>
      </c>
      <c r="C48" s="213"/>
      <c r="D48" s="11" t="s">
        <v>224</v>
      </c>
      <c r="E48" s="215">
        <v>42297</v>
      </c>
      <c r="F48" s="215">
        <v>42303</v>
      </c>
      <c r="G48" s="215">
        <v>42445</v>
      </c>
      <c r="H48" s="215">
        <v>42476</v>
      </c>
      <c r="I48" s="241"/>
      <c r="J48" s="215">
        <v>42526</v>
      </c>
      <c r="K48" s="242">
        <f t="shared" si="14"/>
        <v>229</v>
      </c>
      <c r="L48" s="242">
        <f t="shared" si="15"/>
        <v>223</v>
      </c>
      <c r="M48" s="243">
        <v>13.8</v>
      </c>
      <c r="N48" s="244">
        <v>3</v>
      </c>
      <c r="O48" s="245">
        <v>90</v>
      </c>
      <c r="P48" s="242">
        <v>2</v>
      </c>
      <c r="Q48" s="263">
        <v>106.4</v>
      </c>
      <c r="R48" s="263">
        <v>41.6</v>
      </c>
      <c r="S48" s="263">
        <f t="shared" si="16"/>
        <v>39.097744360902254</v>
      </c>
      <c r="T48" s="263">
        <v>37</v>
      </c>
      <c r="U48" s="11">
        <v>3</v>
      </c>
      <c r="V48" s="11">
        <v>5</v>
      </c>
      <c r="W48" s="263">
        <v>7.7</v>
      </c>
      <c r="X48" s="263">
        <v>3</v>
      </c>
      <c r="Y48" s="278">
        <v>2</v>
      </c>
      <c r="Z48" s="279">
        <v>2</v>
      </c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8"/>
      <c r="AT48" s="218">
        <v>1</v>
      </c>
      <c r="AU48" s="218">
        <v>1</v>
      </c>
      <c r="AV48" s="218">
        <v>1</v>
      </c>
      <c r="AW48" s="218">
        <v>1</v>
      </c>
      <c r="AX48" s="218"/>
      <c r="AY48" s="244">
        <v>1</v>
      </c>
      <c r="AZ48" s="267">
        <v>40.5</v>
      </c>
      <c r="BA48" s="307"/>
      <c r="BB48" s="308">
        <v>12.506</v>
      </c>
      <c r="BC48" s="302">
        <v>12.534</v>
      </c>
      <c r="BD48" s="302">
        <v>12.589</v>
      </c>
      <c r="BE48" s="282">
        <v>627.315</v>
      </c>
      <c r="BF48" s="313">
        <v>4.69</v>
      </c>
      <c r="BG48" s="313">
        <v>3.857615894039723</v>
      </c>
      <c r="BH48" s="248">
        <v>1</v>
      </c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5"/>
      <c r="FM48" s="325"/>
      <c r="FN48" s="325"/>
      <c r="FO48" s="325"/>
      <c r="FP48" s="325"/>
      <c r="FQ48" s="325"/>
      <c r="FR48" s="325"/>
      <c r="FS48" s="325"/>
      <c r="FT48" s="325"/>
      <c r="FU48" s="325"/>
      <c r="FV48" s="325"/>
      <c r="FW48" s="325"/>
      <c r="FX48" s="325"/>
      <c r="FY48" s="325"/>
      <c r="FZ48" s="325"/>
      <c r="GA48" s="325"/>
      <c r="GB48" s="325"/>
      <c r="GC48" s="325"/>
      <c r="GD48" s="325"/>
      <c r="GE48" s="325"/>
      <c r="GF48" s="325"/>
      <c r="GG48" s="325"/>
      <c r="GH48" s="325"/>
      <c r="GI48" s="325"/>
      <c r="GJ48" s="325"/>
      <c r="GK48" s="325"/>
      <c r="GL48" s="325"/>
      <c r="GM48" s="325"/>
      <c r="GN48" s="325"/>
      <c r="GO48" s="325"/>
      <c r="GP48" s="325"/>
      <c r="GQ48" s="325"/>
      <c r="GR48" s="325"/>
      <c r="GS48" s="325"/>
      <c r="GT48" s="325"/>
      <c r="GU48" s="325"/>
      <c r="GV48" s="325"/>
      <c r="GW48" s="325"/>
      <c r="GX48" s="325"/>
      <c r="GY48" s="325"/>
      <c r="GZ48" s="325"/>
      <c r="HA48" s="325"/>
      <c r="HB48" s="325"/>
      <c r="HC48" s="325"/>
      <c r="HD48" s="325"/>
      <c r="HE48" s="325"/>
      <c r="HF48" s="325"/>
      <c r="HG48" s="325"/>
      <c r="HH48" s="325"/>
      <c r="HI48" s="325"/>
      <c r="HJ48" s="325"/>
      <c r="HK48" s="325"/>
      <c r="HL48" s="325"/>
      <c r="HM48" s="325"/>
      <c r="HN48" s="325"/>
      <c r="HO48" s="325"/>
      <c r="HP48" s="325"/>
      <c r="HQ48" s="325"/>
      <c r="HR48" s="325"/>
      <c r="HS48" s="325"/>
      <c r="HT48" s="325"/>
      <c r="HU48" s="325"/>
      <c r="HV48" s="325"/>
      <c r="HW48" s="325"/>
      <c r="HX48" s="325"/>
      <c r="HY48" s="325"/>
      <c r="HZ48" s="325"/>
      <c r="IA48" s="325"/>
      <c r="IB48" s="325"/>
      <c r="IC48" s="325"/>
      <c r="ID48" s="325"/>
      <c r="IE48" s="325"/>
      <c r="IF48" s="325"/>
      <c r="IG48" s="325"/>
      <c r="IH48" s="325"/>
      <c r="II48" s="325"/>
      <c r="IJ48" s="325"/>
      <c r="IK48" s="325"/>
      <c r="IL48" s="325"/>
      <c r="IM48" s="325"/>
      <c r="IN48" s="325"/>
    </row>
    <row r="49" spans="1:248" s="182" customFormat="1" ht="16.5" customHeight="1">
      <c r="A49" s="211"/>
      <c r="B49" s="212" t="s">
        <v>207</v>
      </c>
      <c r="C49" s="213"/>
      <c r="D49" s="217" t="s">
        <v>89</v>
      </c>
      <c r="E49" s="216">
        <f>AVERAGE(E38:E48)</f>
        <v>42292.63636363636</v>
      </c>
      <c r="F49" s="216">
        <f>AVERAGE(F38:F48)</f>
        <v>42299.27272727273</v>
      </c>
      <c r="G49" s="216">
        <f>AVERAGE(G38:G48)</f>
        <v>42446.666666666664</v>
      </c>
      <c r="H49" s="216">
        <f>AVERAGE(H38:H48)</f>
        <v>42478.818181818184</v>
      </c>
      <c r="I49" s="241"/>
      <c r="J49" s="216">
        <f>AVERAGE(J38:J48)</f>
        <v>42526.818181818184</v>
      </c>
      <c r="K49" s="246">
        <f>AVERAGE(K38:K48)</f>
        <v>234.1818181818182</v>
      </c>
      <c r="L49" s="246">
        <f>AVERAGE(L38:L48)</f>
        <v>227.54545454545453</v>
      </c>
      <c r="M49" s="246">
        <f>AVERAGE(M38:M48)</f>
        <v>15.288181818181817</v>
      </c>
      <c r="N49" s="247">
        <v>3</v>
      </c>
      <c r="O49" s="247">
        <f aca="true" t="shared" si="17" ref="O49:R49">AVERAGE(O38:O48)</f>
        <v>92.39090909090909</v>
      </c>
      <c r="P49" s="247"/>
      <c r="Q49" s="246">
        <f t="shared" si="17"/>
        <v>108.40454545454546</v>
      </c>
      <c r="R49" s="246">
        <f t="shared" si="17"/>
        <v>41.29272727272728</v>
      </c>
      <c r="S49" s="246">
        <f t="shared" si="16"/>
        <v>38.09132458384</v>
      </c>
      <c r="T49" s="246">
        <f>AVERAGE(T38:T48)</f>
        <v>35.82727272727272</v>
      </c>
      <c r="U49" s="11"/>
      <c r="V49" s="11"/>
      <c r="W49" s="246">
        <f>AVERAGE(W38:W48)</f>
        <v>8.612</v>
      </c>
      <c r="X49" s="246">
        <v>2.7009573645715648</v>
      </c>
      <c r="Y49" s="278"/>
      <c r="Z49" s="279"/>
      <c r="AA49" s="280"/>
      <c r="AB49" s="279"/>
      <c r="AC49" s="279"/>
      <c r="AD49" s="279"/>
      <c r="AE49" s="280"/>
      <c r="AF49" s="279"/>
      <c r="AG49" s="280"/>
      <c r="AH49" s="280"/>
      <c r="AI49" s="279"/>
      <c r="AJ49" s="279"/>
      <c r="AK49" s="288"/>
      <c r="AL49" s="280"/>
      <c r="AM49" s="288"/>
      <c r="AN49" s="280"/>
      <c r="AO49" s="288"/>
      <c r="AP49" s="279"/>
      <c r="AQ49" s="288"/>
      <c r="AR49" s="279"/>
      <c r="AS49" s="296">
        <f>AVERAGE(AS38:AS48)</f>
        <v>3.85</v>
      </c>
      <c r="AT49" s="297"/>
      <c r="AU49" s="297"/>
      <c r="AV49" s="297"/>
      <c r="AW49" s="297"/>
      <c r="AX49" s="266"/>
      <c r="AY49" s="297"/>
      <c r="AZ49" s="266">
        <f>AVERAGE(AZ38:AZ48)</f>
        <v>41.873636363636365</v>
      </c>
      <c r="BA49" s="297">
        <f>AVERAGE(BA38:BA48)</f>
        <v>778.4</v>
      </c>
      <c r="BB49" s="309">
        <f aca="true" t="shared" si="18" ref="BB49:BE49">AVERAGE(BB38,BB40:BB48)</f>
        <v>11.361600000000001</v>
      </c>
      <c r="BC49" s="309">
        <f t="shared" si="18"/>
        <v>11.452900000000001</v>
      </c>
      <c r="BD49" s="309">
        <f t="shared" si="18"/>
        <v>11.6427</v>
      </c>
      <c r="BE49" s="309">
        <f t="shared" si="18"/>
        <v>574.4316000000001</v>
      </c>
      <c r="BF49" s="329">
        <f>(BE49-580.087)/580.087*100</f>
        <v>-0.9749227271081531</v>
      </c>
      <c r="BG49" s="329">
        <f>(BE49-597.2)/597.2*100</f>
        <v>-3.812525117213651</v>
      </c>
      <c r="BH49" s="330">
        <v>12</v>
      </c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  <c r="FJ49" s="325"/>
      <c r="FK49" s="325"/>
      <c r="FL49" s="325"/>
      <c r="FM49" s="325"/>
      <c r="FN49" s="325"/>
      <c r="FO49" s="325"/>
      <c r="FP49" s="325"/>
      <c r="FQ49" s="325"/>
      <c r="FR49" s="325"/>
      <c r="FS49" s="325"/>
      <c r="FT49" s="325"/>
      <c r="FU49" s="325"/>
      <c r="FV49" s="325"/>
      <c r="FW49" s="325"/>
      <c r="FX49" s="325"/>
      <c r="FY49" s="325"/>
      <c r="FZ49" s="325"/>
      <c r="GA49" s="325"/>
      <c r="GB49" s="325"/>
      <c r="GC49" s="325"/>
      <c r="GD49" s="325"/>
      <c r="GE49" s="325"/>
      <c r="GF49" s="325"/>
      <c r="GG49" s="325"/>
      <c r="GH49" s="325"/>
      <c r="GI49" s="325"/>
      <c r="GJ49" s="325"/>
      <c r="GK49" s="325"/>
      <c r="GL49" s="325"/>
      <c r="GM49" s="325"/>
      <c r="GN49" s="325"/>
      <c r="GO49" s="325"/>
      <c r="GP49" s="325"/>
      <c r="GQ49" s="325"/>
      <c r="GR49" s="325"/>
      <c r="GS49" s="325"/>
      <c r="GT49" s="325"/>
      <c r="GU49" s="325"/>
      <c r="GV49" s="325"/>
      <c r="GW49" s="325"/>
      <c r="GX49" s="325"/>
      <c r="GY49" s="325"/>
      <c r="GZ49" s="325"/>
      <c r="HA49" s="325"/>
      <c r="HB49" s="325"/>
      <c r="HC49" s="325"/>
      <c r="HD49" s="325"/>
      <c r="HE49" s="325"/>
      <c r="HF49" s="325"/>
      <c r="HG49" s="325"/>
      <c r="HH49" s="325"/>
      <c r="HI49" s="325"/>
      <c r="HJ49" s="325"/>
      <c r="HK49" s="325"/>
      <c r="HL49" s="325"/>
      <c r="HM49" s="325"/>
      <c r="HN49" s="325"/>
      <c r="HO49" s="325"/>
      <c r="HP49" s="325"/>
      <c r="HQ49" s="325"/>
      <c r="HR49" s="325"/>
      <c r="HS49" s="325"/>
      <c r="HT49" s="325"/>
      <c r="HU49" s="325"/>
      <c r="HV49" s="325"/>
      <c r="HW49" s="325"/>
      <c r="HX49" s="325"/>
      <c r="HY49" s="325"/>
      <c r="HZ49" s="325"/>
      <c r="IA49" s="325"/>
      <c r="IB49" s="325"/>
      <c r="IC49" s="325"/>
      <c r="ID49" s="325"/>
      <c r="IE49" s="325"/>
      <c r="IF49" s="325"/>
      <c r="IG49" s="325"/>
      <c r="IH49" s="325"/>
      <c r="II49" s="325"/>
      <c r="IJ49" s="325"/>
      <c r="IK49" s="325"/>
      <c r="IL49" s="325"/>
      <c r="IM49" s="325"/>
      <c r="IN49" s="325"/>
    </row>
    <row r="50" spans="1:252" s="181" customFormat="1" ht="18" customHeight="1">
      <c r="A50" s="211"/>
      <c r="B50" s="218" t="s">
        <v>225</v>
      </c>
      <c r="C50" s="213" t="s">
        <v>253</v>
      </c>
      <c r="D50" s="218" t="s">
        <v>227</v>
      </c>
      <c r="E50" s="208">
        <v>42657</v>
      </c>
      <c r="F50" s="208">
        <v>42663</v>
      </c>
      <c r="G50" s="208"/>
      <c r="H50" s="208">
        <v>42845</v>
      </c>
      <c r="I50" s="208">
        <v>42848</v>
      </c>
      <c r="J50" s="208">
        <v>42894</v>
      </c>
      <c r="K50" s="207">
        <f>J50-E50</f>
        <v>237</v>
      </c>
      <c r="L50" s="248">
        <f aca="true" t="shared" si="19" ref="L50:L59">J50-F50</f>
        <v>231</v>
      </c>
      <c r="M50" s="233">
        <v>18.3</v>
      </c>
      <c r="N50" s="207">
        <v>3</v>
      </c>
      <c r="O50" s="249">
        <v>90</v>
      </c>
      <c r="P50" s="207">
        <v>2</v>
      </c>
      <c r="Q50" s="249">
        <v>135.6</v>
      </c>
      <c r="R50" s="249">
        <v>43.2</v>
      </c>
      <c r="S50" s="264">
        <f t="shared" si="16"/>
        <v>31.85840707964602</v>
      </c>
      <c r="T50" s="249">
        <v>35.1</v>
      </c>
      <c r="U50" s="218">
        <v>3</v>
      </c>
      <c r="V50" s="218"/>
      <c r="W50" s="218"/>
      <c r="X50" s="218"/>
      <c r="Y50" s="283"/>
      <c r="Z50" s="218"/>
      <c r="AA50" s="218"/>
      <c r="AB50" s="188"/>
      <c r="AC50" s="218"/>
      <c r="AD50" s="218"/>
      <c r="AE50" s="218"/>
      <c r="AF50" s="218"/>
      <c r="AG50" s="188"/>
      <c r="AH50" s="218"/>
      <c r="AI50" s="218"/>
      <c r="AJ50" s="218"/>
      <c r="AK50" s="219"/>
      <c r="AL50" s="218"/>
      <c r="AM50" s="219"/>
      <c r="AN50" s="218"/>
      <c r="AO50" s="219"/>
      <c r="AP50" s="218"/>
      <c r="AQ50" s="219"/>
      <c r="AR50" s="218"/>
      <c r="AS50" s="218"/>
      <c r="AT50" s="207">
        <v>2</v>
      </c>
      <c r="AU50" s="207">
        <v>1</v>
      </c>
      <c r="AV50" s="207">
        <v>1</v>
      </c>
      <c r="AW50" s="207">
        <v>1</v>
      </c>
      <c r="AX50" s="218"/>
      <c r="AY50" s="207">
        <v>1</v>
      </c>
      <c r="AZ50" s="310">
        <v>42</v>
      </c>
      <c r="BA50" s="311">
        <v>733</v>
      </c>
      <c r="BB50" s="311">
        <v>12.38</v>
      </c>
      <c r="BC50" s="311">
        <v>12.72</v>
      </c>
      <c r="BD50" s="311">
        <v>12.4</v>
      </c>
      <c r="BE50" s="311">
        <v>631.34</v>
      </c>
      <c r="BF50" s="311">
        <v>6.75</v>
      </c>
      <c r="BG50" s="218"/>
      <c r="BH50" s="207">
        <v>7</v>
      </c>
      <c r="IO50" s="335"/>
      <c r="IP50" s="335"/>
      <c r="IQ50" s="335"/>
      <c r="IR50" s="335"/>
    </row>
    <row r="51" spans="1:252" s="181" customFormat="1" ht="18" customHeight="1">
      <c r="A51" s="211"/>
      <c r="B51" s="218" t="s">
        <v>225</v>
      </c>
      <c r="C51" s="213"/>
      <c r="D51" s="218" t="s">
        <v>228</v>
      </c>
      <c r="E51" s="208">
        <v>42684</v>
      </c>
      <c r="F51" s="208">
        <v>42694</v>
      </c>
      <c r="G51" s="208">
        <v>42822</v>
      </c>
      <c r="H51" s="208">
        <v>42843</v>
      </c>
      <c r="I51" s="208">
        <v>42845</v>
      </c>
      <c r="J51" s="208">
        <v>42890</v>
      </c>
      <c r="K51" s="207">
        <f>J51-E51</f>
        <v>206</v>
      </c>
      <c r="L51" s="248">
        <f t="shared" si="19"/>
        <v>196</v>
      </c>
      <c r="M51" s="250">
        <v>20.17</v>
      </c>
      <c r="N51" s="251">
        <v>1</v>
      </c>
      <c r="O51" s="252">
        <v>87.2</v>
      </c>
      <c r="P51" s="251">
        <v>1</v>
      </c>
      <c r="Q51" s="252">
        <v>103.33</v>
      </c>
      <c r="R51" s="252">
        <v>37</v>
      </c>
      <c r="S51" s="264">
        <f t="shared" si="16"/>
        <v>35.80760669699023</v>
      </c>
      <c r="T51" s="252">
        <v>33.8</v>
      </c>
      <c r="U51" s="218">
        <v>3</v>
      </c>
      <c r="V51" s="218"/>
      <c r="W51" s="218"/>
      <c r="X51" s="218"/>
      <c r="Y51" s="207">
        <v>0.3</v>
      </c>
      <c r="Z51" s="207">
        <v>3</v>
      </c>
      <c r="AA51" s="207"/>
      <c r="AB51" s="207">
        <v>1</v>
      </c>
      <c r="AC51" s="218"/>
      <c r="AD51" s="218"/>
      <c r="AE51" s="207">
        <v>35</v>
      </c>
      <c r="AF51" s="218"/>
      <c r="AG51" s="188"/>
      <c r="AH51" s="218"/>
      <c r="AI51" s="218"/>
      <c r="AJ51" s="218"/>
      <c r="AK51" s="219">
        <v>42756</v>
      </c>
      <c r="AL51" s="218" t="s">
        <v>229</v>
      </c>
      <c r="AM51" s="219">
        <v>42796</v>
      </c>
      <c r="AN51" s="218" t="s">
        <v>229</v>
      </c>
      <c r="AO51" s="219"/>
      <c r="AP51" s="218"/>
      <c r="AQ51" s="219"/>
      <c r="AR51" s="218"/>
      <c r="AS51" s="218"/>
      <c r="AT51" s="251">
        <v>2</v>
      </c>
      <c r="AU51" s="251">
        <v>1</v>
      </c>
      <c r="AV51" s="251">
        <v>1</v>
      </c>
      <c r="AW51" s="251">
        <v>1</v>
      </c>
      <c r="AX51" s="251">
        <v>4</v>
      </c>
      <c r="AY51" s="251">
        <v>1</v>
      </c>
      <c r="AZ51" s="312">
        <v>45.4</v>
      </c>
      <c r="BA51" s="313"/>
      <c r="BB51" s="314">
        <v>9.76</v>
      </c>
      <c r="BC51" s="314">
        <v>9.94</v>
      </c>
      <c r="BD51" s="314">
        <v>9.52</v>
      </c>
      <c r="BE51" s="314">
        <v>487</v>
      </c>
      <c r="BF51" s="314">
        <v>1.28</v>
      </c>
      <c r="BG51" s="218"/>
      <c r="BH51" s="251">
        <v>11</v>
      </c>
      <c r="IO51" s="335"/>
      <c r="IP51" s="335"/>
      <c r="IQ51" s="335"/>
      <c r="IR51" s="335"/>
    </row>
    <row r="52" spans="1:252" s="181" customFormat="1" ht="18" customHeight="1">
      <c r="A52" s="211"/>
      <c r="B52" s="218" t="s">
        <v>225</v>
      </c>
      <c r="C52" s="213"/>
      <c r="D52" s="218" t="s">
        <v>230</v>
      </c>
      <c r="E52" s="208">
        <v>42679</v>
      </c>
      <c r="F52" s="208">
        <v>42690</v>
      </c>
      <c r="G52" s="208"/>
      <c r="H52" s="208">
        <v>42847</v>
      </c>
      <c r="I52" s="208">
        <v>42849</v>
      </c>
      <c r="J52" s="208">
        <v>42891</v>
      </c>
      <c r="K52" s="207">
        <v>213</v>
      </c>
      <c r="L52" s="248">
        <f t="shared" si="19"/>
        <v>201</v>
      </c>
      <c r="M52" s="233">
        <v>18</v>
      </c>
      <c r="N52" s="207">
        <v>3</v>
      </c>
      <c r="O52" s="252">
        <v>96</v>
      </c>
      <c r="P52" s="207">
        <v>3</v>
      </c>
      <c r="Q52" s="252">
        <v>110.44</v>
      </c>
      <c r="R52" s="252">
        <v>40.3</v>
      </c>
      <c r="S52" s="264">
        <f t="shared" si="16"/>
        <v>36.490402028250635</v>
      </c>
      <c r="T52" s="252">
        <v>32</v>
      </c>
      <c r="U52" s="218">
        <v>3</v>
      </c>
      <c r="V52" s="218"/>
      <c r="W52" s="218"/>
      <c r="X52" s="218"/>
      <c r="Y52" s="207">
        <v>0</v>
      </c>
      <c r="Z52" s="207">
        <v>0</v>
      </c>
      <c r="AA52" s="207">
        <v>96</v>
      </c>
      <c r="AB52" s="207">
        <v>14</v>
      </c>
      <c r="AC52" s="218"/>
      <c r="AD52" s="218"/>
      <c r="AE52" s="218"/>
      <c r="AF52" s="218"/>
      <c r="AG52" s="188"/>
      <c r="AH52" s="218"/>
      <c r="AI52" s="218"/>
      <c r="AJ52" s="218"/>
      <c r="AK52" s="219"/>
      <c r="AL52" s="218"/>
      <c r="AM52" s="219"/>
      <c r="AN52" s="218"/>
      <c r="AO52" s="219"/>
      <c r="AP52" s="218"/>
      <c r="AQ52" s="219"/>
      <c r="AR52" s="218"/>
      <c r="AS52" s="218"/>
      <c r="AT52" s="207">
        <v>1</v>
      </c>
      <c r="AU52" s="207">
        <v>1</v>
      </c>
      <c r="AV52" s="207">
        <v>1</v>
      </c>
      <c r="AW52" s="251">
        <v>1</v>
      </c>
      <c r="AX52" s="218"/>
      <c r="AY52" s="207">
        <v>1</v>
      </c>
      <c r="AZ52" s="312">
        <v>42.7</v>
      </c>
      <c r="BA52" s="313"/>
      <c r="BB52" s="314">
        <v>9.84</v>
      </c>
      <c r="BC52" s="314">
        <v>9.58</v>
      </c>
      <c r="BD52" s="314">
        <v>10.58</v>
      </c>
      <c r="BE52" s="314">
        <v>500.15</v>
      </c>
      <c r="BF52" s="314">
        <v>6.42</v>
      </c>
      <c r="BG52" s="218"/>
      <c r="BH52" s="331">
        <v>6</v>
      </c>
      <c r="IO52" s="335"/>
      <c r="IP52" s="335"/>
      <c r="IQ52" s="335"/>
      <c r="IR52" s="335"/>
    </row>
    <row r="53" spans="1:252" s="181" customFormat="1" ht="18" customHeight="1">
      <c r="A53" s="211"/>
      <c r="B53" s="218" t="s">
        <v>225</v>
      </c>
      <c r="C53" s="213"/>
      <c r="D53" s="218" t="s">
        <v>231</v>
      </c>
      <c r="E53" s="208">
        <v>42662</v>
      </c>
      <c r="F53" s="208">
        <v>42669</v>
      </c>
      <c r="G53" s="208">
        <v>42810</v>
      </c>
      <c r="H53" s="208">
        <v>42845</v>
      </c>
      <c r="I53" s="208">
        <v>42848</v>
      </c>
      <c r="J53" s="208">
        <v>42888</v>
      </c>
      <c r="K53" s="207">
        <v>226</v>
      </c>
      <c r="L53" s="248">
        <f t="shared" si="19"/>
        <v>219</v>
      </c>
      <c r="M53" s="233">
        <v>15</v>
      </c>
      <c r="N53" s="207">
        <v>3</v>
      </c>
      <c r="O53" s="249">
        <v>91</v>
      </c>
      <c r="P53" s="207">
        <v>2</v>
      </c>
      <c r="Q53" s="249">
        <v>123.1</v>
      </c>
      <c r="R53" s="249">
        <v>45.4</v>
      </c>
      <c r="S53" s="264">
        <f t="shared" si="16"/>
        <v>36.88058489033306</v>
      </c>
      <c r="T53" s="249">
        <v>35.2</v>
      </c>
      <c r="U53" s="218">
        <v>5</v>
      </c>
      <c r="V53" s="218"/>
      <c r="W53" s="218"/>
      <c r="X53" s="218"/>
      <c r="Y53" s="207">
        <v>1.5</v>
      </c>
      <c r="Z53" s="207">
        <v>5</v>
      </c>
      <c r="AA53" s="218"/>
      <c r="AB53" s="188"/>
      <c r="AC53" s="218"/>
      <c r="AD53" s="218"/>
      <c r="AE53" s="218"/>
      <c r="AF53" s="218"/>
      <c r="AG53" s="188"/>
      <c r="AH53" s="218"/>
      <c r="AI53" s="218"/>
      <c r="AJ53" s="218"/>
      <c r="AK53" s="219"/>
      <c r="AL53" s="218"/>
      <c r="AM53" s="219"/>
      <c r="AN53" s="218"/>
      <c r="AO53" s="219"/>
      <c r="AP53" s="218"/>
      <c r="AQ53" s="219"/>
      <c r="AR53" s="218"/>
      <c r="AS53" s="218"/>
      <c r="AT53" s="207">
        <v>1</v>
      </c>
      <c r="AU53" s="207">
        <v>1</v>
      </c>
      <c r="AV53" s="207">
        <v>1</v>
      </c>
      <c r="AW53" s="207">
        <v>1</v>
      </c>
      <c r="AX53" s="218"/>
      <c r="AY53" s="207">
        <v>1</v>
      </c>
      <c r="AZ53" s="310">
        <v>42</v>
      </c>
      <c r="BA53" s="311">
        <v>780</v>
      </c>
      <c r="BB53" s="311">
        <v>12.17</v>
      </c>
      <c r="BC53" s="311">
        <v>11.86</v>
      </c>
      <c r="BD53" s="311">
        <v>11.1</v>
      </c>
      <c r="BE53" s="311">
        <v>585.5</v>
      </c>
      <c r="BF53" s="311">
        <v>4.74</v>
      </c>
      <c r="BG53" s="218"/>
      <c r="BH53" s="207">
        <v>11</v>
      </c>
      <c r="IO53" s="335"/>
      <c r="IP53" s="335"/>
      <c r="IQ53" s="335"/>
      <c r="IR53" s="335"/>
    </row>
    <row r="54" spans="1:252" s="181" customFormat="1" ht="18" customHeight="1">
      <c r="A54" s="211"/>
      <c r="B54" s="218" t="s">
        <v>225</v>
      </c>
      <c r="C54" s="213"/>
      <c r="D54" s="218" t="s">
        <v>232</v>
      </c>
      <c r="E54" s="208">
        <v>42659</v>
      </c>
      <c r="F54" s="208">
        <v>42665</v>
      </c>
      <c r="G54" s="208">
        <v>42820</v>
      </c>
      <c r="H54" s="208">
        <v>42846</v>
      </c>
      <c r="I54" s="208">
        <v>42850</v>
      </c>
      <c r="J54" s="208">
        <v>42889</v>
      </c>
      <c r="K54" s="251">
        <v>230</v>
      </c>
      <c r="L54" s="248">
        <f t="shared" si="19"/>
        <v>224</v>
      </c>
      <c r="M54" s="250">
        <v>18</v>
      </c>
      <c r="N54" s="251">
        <v>3</v>
      </c>
      <c r="O54" s="252">
        <v>89.33</v>
      </c>
      <c r="P54" s="251">
        <v>2</v>
      </c>
      <c r="Q54" s="252">
        <v>58.9</v>
      </c>
      <c r="R54" s="252">
        <v>35.47</v>
      </c>
      <c r="S54" s="264">
        <f t="shared" si="16"/>
        <v>60.22071307300509</v>
      </c>
      <c r="T54" s="252">
        <v>40</v>
      </c>
      <c r="U54" s="218">
        <v>3</v>
      </c>
      <c r="V54" s="218"/>
      <c r="W54" s="218"/>
      <c r="X54" s="218"/>
      <c r="Y54" s="283"/>
      <c r="Z54" s="207">
        <v>1</v>
      </c>
      <c r="AA54" s="207">
        <v>1</v>
      </c>
      <c r="AB54" s="207">
        <v>2</v>
      </c>
      <c r="AC54" s="207">
        <v>5</v>
      </c>
      <c r="AD54" s="207">
        <v>3</v>
      </c>
      <c r="AE54" s="207">
        <v>13</v>
      </c>
      <c r="AF54" s="207">
        <v>5</v>
      </c>
      <c r="AG54" s="207">
        <v>3</v>
      </c>
      <c r="AH54" s="207">
        <v>2</v>
      </c>
      <c r="AI54" s="218"/>
      <c r="AJ54" s="218"/>
      <c r="AK54" s="208">
        <v>42766</v>
      </c>
      <c r="AL54" s="207">
        <v>2</v>
      </c>
      <c r="AM54" s="208">
        <v>42802</v>
      </c>
      <c r="AN54" s="207">
        <v>2</v>
      </c>
      <c r="AO54" s="219"/>
      <c r="AP54" s="207">
        <v>1</v>
      </c>
      <c r="AQ54" s="207"/>
      <c r="AR54" s="207">
        <v>1</v>
      </c>
      <c r="AS54" s="218"/>
      <c r="AT54" s="251">
        <v>2</v>
      </c>
      <c r="AU54" s="251">
        <v>1</v>
      </c>
      <c r="AV54" s="251">
        <v>1</v>
      </c>
      <c r="AW54" s="251">
        <v>3</v>
      </c>
      <c r="AX54" s="218"/>
      <c r="AY54" s="251">
        <v>1</v>
      </c>
      <c r="AZ54" s="312">
        <v>37.83</v>
      </c>
      <c r="BA54" s="314">
        <v>803</v>
      </c>
      <c r="BB54" s="314">
        <v>9.6</v>
      </c>
      <c r="BC54" s="314">
        <v>9.25</v>
      </c>
      <c r="BD54" s="314">
        <v>9.6</v>
      </c>
      <c r="BE54" s="314">
        <v>468.31</v>
      </c>
      <c r="BF54" s="314">
        <v>-2.4</v>
      </c>
      <c r="BG54" s="218"/>
      <c r="BH54" s="251">
        <v>14</v>
      </c>
      <c r="IO54" s="335"/>
      <c r="IP54" s="335"/>
      <c r="IQ54" s="335"/>
      <c r="IR54" s="335"/>
    </row>
    <row r="55" spans="1:252" s="181" customFormat="1" ht="18" customHeight="1">
      <c r="A55" s="211"/>
      <c r="B55" s="218" t="s">
        <v>225</v>
      </c>
      <c r="C55" s="213"/>
      <c r="D55" s="218" t="s">
        <v>233</v>
      </c>
      <c r="E55" s="208">
        <v>42680</v>
      </c>
      <c r="F55" s="208">
        <v>42692</v>
      </c>
      <c r="G55" s="208">
        <v>42803</v>
      </c>
      <c r="H55" s="208">
        <v>42850</v>
      </c>
      <c r="I55" s="208">
        <v>42853</v>
      </c>
      <c r="J55" s="208">
        <v>42896</v>
      </c>
      <c r="K55" s="248">
        <f aca="true" t="shared" si="20" ref="K55:K58">J55-E55</f>
        <v>216</v>
      </c>
      <c r="L55" s="248">
        <f t="shared" si="19"/>
        <v>204</v>
      </c>
      <c r="M55" s="250">
        <v>21.57</v>
      </c>
      <c r="N55" s="251">
        <v>3</v>
      </c>
      <c r="O55" s="252">
        <v>88</v>
      </c>
      <c r="P55" s="251">
        <v>3</v>
      </c>
      <c r="Q55" s="252">
        <v>117.86</v>
      </c>
      <c r="R55" s="252">
        <v>40.56</v>
      </c>
      <c r="S55" s="264">
        <f t="shared" si="16"/>
        <v>34.41371118275921</v>
      </c>
      <c r="T55" s="252">
        <v>35.4</v>
      </c>
      <c r="U55" s="218">
        <v>1</v>
      </c>
      <c r="V55" s="218"/>
      <c r="W55" s="218"/>
      <c r="X55" s="218"/>
      <c r="Y55" s="251">
        <v>2</v>
      </c>
      <c r="Z55" s="251">
        <v>3</v>
      </c>
      <c r="AA55" s="251">
        <v>30</v>
      </c>
      <c r="AB55" s="251">
        <v>2</v>
      </c>
      <c r="AC55" s="218"/>
      <c r="AD55" s="218"/>
      <c r="AE55" s="251">
        <v>90</v>
      </c>
      <c r="AF55" s="251">
        <v>4</v>
      </c>
      <c r="AG55" s="188"/>
      <c r="AH55" s="218"/>
      <c r="AI55" s="218"/>
      <c r="AJ55" s="218"/>
      <c r="AK55" s="208">
        <v>42756</v>
      </c>
      <c r="AL55" s="251">
        <v>2</v>
      </c>
      <c r="AM55" s="208">
        <v>42801</v>
      </c>
      <c r="AN55" s="251">
        <v>2</v>
      </c>
      <c r="AO55" s="208">
        <v>42875</v>
      </c>
      <c r="AP55" s="251">
        <v>2</v>
      </c>
      <c r="AQ55" s="251"/>
      <c r="AR55" s="251">
        <v>1</v>
      </c>
      <c r="AS55" s="218"/>
      <c r="AT55" s="251">
        <v>1</v>
      </c>
      <c r="AU55" s="251">
        <v>1</v>
      </c>
      <c r="AV55" s="251">
        <v>1</v>
      </c>
      <c r="AW55" s="251">
        <v>3</v>
      </c>
      <c r="AX55" s="218"/>
      <c r="AY55" s="251">
        <v>1</v>
      </c>
      <c r="AZ55" s="312">
        <v>43.6</v>
      </c>
      <c r="BA55" s="313"/>
      <c r="BB55" s="314">
        <v>10.61</v>
      </c>
      <c r="BC55" s="314">
        <v>10.67</v>
      </c>
      <c r="BD55" s="314">
        <v>10.49</v>
      </c>
      <c r="BE55" s="314">
        <v>529.37</v>
      </c>
      <c r="BF55" s="314">
        <v>-0.16</v>
      </c>
      <c r="BG55" s="218"/>
      <c r="BH55" s="251">
        <v>14</v>
      </c>
      <c r="IO55" s="335"/>
      <c r="IP55" s="335"/>
      <c r="IQ55" s="335"/>
      <c r="IR55" s="335"/>
    </row>
    <row r="56" spans="1:248" s="183" customFormat="1" ht="18" customHeight="1">
      <c r="A56" s="211"/>
      <c r="B56" s="218" t="s">
        <v>225</v>
      </c>
      <c r="C56" s="213"/>
      <c r="D56" s="218" t="s">
        <v>234</v>
      </c>
      <c r="E56" s="208">
        <v>42680</v>
      </c>
      <c r="F56" s="208">
        <v>42689</v>
      </c>
      <c r="G56" s="219"/>
      <c r="H56" s="219">
        <v>42849</v>
      </c>
      <c r="I56" s="208">
        <v>42851</v>
      </c>
      <c r="J56" s="208">
        <v>42894</v>
      </c>
      <c r="K56" s="251">
        <v>214</v>
      </c>
      <c r="L56" s="248">
        <f t="shared" si="19"/>
        <v>205</v>
      </c>
      <c r="M56" s="250">
        <v>20.33</v>
      </c>
      <c r="N56" s="251">
        <v>5</v>
      </c>
      <c r="O56" s="252">
        <v>88</v>
      </c>
      <c r="P56" s="251">
        <v>3</v>
      </c>
      <c r="Q56" s="252">
        <v>81.68</v>
      </c>
      <c r="R56" s="252">
        <v>41.56</v>
      </c>
      <c r="S56" s="264">
        <f t="shared" si="16"/>
        <v>50.88148873653281</v>
      </c>
      <c r="T56" s="252">
        <v>31.3</v>
      </c>
      <c r="U56" s="218">
        <v>1</v>
      </c>
      <c r="V56" s="265"/>
      <c r="W56" s="265"/>
      <c r="X56" s="265"/>
      <c r="Y56" s="283"/>
      <c r="Z56" s="251" t="s">
        <v>235</v>
      </c>
      <c r="AA56" s="251"/>
      <c r="AB56" s="251">
        <v>3</v>
      </c>
      <c r="AC56" s="218"/>
      <c r="AD56" s="218"/>
      <c r="AE56" s="218"/>
      <c r="AF56" s="218"/>
      <c r="AG56" s="188"/>
      <c r="AH56" s="251">
        <v>3</v>
      </c>
      <c r="AI56" s="218"/>
      <c r="AJ56" s="218"/>
      <c r="AK56" s="208">
        <v>42773</v>
      </c>
      <c r="AL56" s="251">
        <v>2</v>
      </c>
      <c r="AM56" s="219"/>
      <c r="AN56" s="218"/>
      <c r="AO56" s="219"/>
      <c r="AP56" s="218"/>
      <c r="AQ56" s="219"/>
      <c r="AR56" s="218"/>
      <c r="AS56" s="265"/>
      <c r="AT56" s="251">
        <v>2</v>
      </c>
      <c r="AU56" s="251">
        <v>1</v>
      </c>
      <c r="AV56" s="251">
        <v>1</v>
      </c>
      <c r="AW56" s="251">
        <v>1</v>
      </c>
      <c r="AX56" s="218"/>
      <c r="AY56" s="251">
        <v>1</v>
      </c>
      <c r="AZ56" s="312">
        <v>41.5</v>
      </c>
      <c r="BA56" s="314">
        <v>776.6</v>
      </c>
      <c r="BB56" s="314">
        <v>10.21</v>
      </c>
      <c r="BC56" s="314">
        <v>10.88</v>
      </c>
      <c r="BD56" s="314">
        <v>10.44</v>
      </c>
      <c r="BE56" s="314">
        <v>525.63</v>
      </c>
      <c r="BF56" s="314">
        <v>-1.96</v>
      </c>
      <c r="BG56" s="265"/>
      <c r="BH56" s="251">
        <v>13</v>
      </c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1"/>
      <c r="GF56" s="181"/>
      <c r="GG56" s="181"/>
      <c r="GH56" s="181"/>
      <c r="GI56" s="181"/>
      <c r="GJ56" s="181"/>
      <c r="GK56" s="181"/>
      <c r="GL56" s="181"/>
      <c r="GM56" s="181"/>
      <c r="GN56" s="181"/>
      <c r="GO56" s="181"/>
      <c r="GP56" s="181"/>
      <c r="GQ56" s="181"/>
      <c r="GR56" s="181"/>
      <c r="GS56" s="181"/>
      <c r="GT56" s="181"/>
      <c r="GU56" s="181"/>
      <c r="GV56" s="181"/>
      <c r="GW56" s="181"/>
      <c r="GX56" s="181"/>
      <c r="GY56" s="181"/>
      <c r="GZ56" s="181"/>
      <c r="HA56" s="181"/>
      <c r="HB56" s="181"/>
      <c r="HC56" s="181"/>
      <c r="HD56" s="181"/>
      <c r="HE56" s="181"/>
      <c r="HF56" s="181"/>
      <c r="HG56" s="181"/>
      <c r="HH56" s="181"/>
      <c r="HI56" s="181"/>
      <c r="HJ56" s="181"/>
      <c r="HK56" s="181"/>
      <c r="HL56" s="181"/>
      <c r="HM56" s="181"/>
      <c r="HN56" s="181"/>
      <c r="HO56" s="181"/>
      <c r="HP56" s="181"/>
      <c r="HQ56" s="181"/>
      <c r="HR56" s="181"/>
      <c r="HS56" s="181"/>
      <c r="HT56" s="181"/>
      <c r="HU56" s="181"/>
      <c r="HV56" s="181"/>
      <c r="HW56" s="181"/>
      <c r="HX56" s="181"/>
      <c r="HY56" s="181"/>
      <c r="HZ56" s="181"/>
      <c r="IA56" s="181"/>
      <c r="IB56" s="181"/>
      <c r="IC56" s="181"/>
      <c r="ID56" s="181"/>
      <c r="IE56" s="181"/>
      <c r="IF56" s="181"/>
      <c r="IG56" s="181"/>
      <c r="IH56" s="181"/>
      <c r="II56" s="181"/>
      <c r="IJ56" s="181"/>
      <c r="IK56" s="181"/>
      <c r="IL56" s="181"/>
      <c r="IM56" s="181"/>
      <c r="IN56" s="181"/>
    </row>
    <row r="57" spans="1:252" s="181" customFormat="1" ht="18" customHeight="1">
      <c r="A57" s="211"/>
      <c r="B57" s="218" t="s">
        <v>225</v>
      </c>
      <c r="C57" s="213"/>
      <c r="D57" s="218" t="s">
        <v>236</v>
      </c>
      <c r="E57" s="208">
        <v>42661</v>
      </c>
      <c r="F57" s="208">
        <v>42667</v>
      </c>
      <c r="G57" s="219"/>
      <c r="H57" s="219">
        <v>42844</v>
      </c>
      <c r="I57" s="208">
        <v>42846</v>
      </c>
      <c r="J57" s="208">
        <v>42888</v>
      </c>
      <c r="K57" s="248">
        <f t="shared" si="20"/>
        <v>227</v>
      </c>
      <c r="L57" s="248">
        <f t="shared" si="19"/>
        <v>221</v>
      </c>
      <c r="M57" s="233">
        <v>13</v>
      </c>
      <c r="N57" s="207">
        <v>3</v>
      </c>
      <c r="O57" s="249">
        <v>95</v>
      </c>
      <c r="P57" s="207">
        <v>2</v>
      </c>
      <c r="Q57" s="249">
        <v>125.9</v>
      </c>
      <c r="R57" s="249">
        <v>49.92</v>
      </c>
      <c r="S57" s="264">
        <f t="shared" si="16"/>
        <v>39.650516282764094</v>
      </c>
      <c r="T57" s="249">
        <v>34.9</v>
      </c>
      <c r="U57" s="218">
        <v>3</v>
      </c>
      <c r="V57" s="218"/>
      <c r="W57" s="218"/>
      <c r="X57" s="218"/>
      <c r="Y57" s="207">
        <v>0.5</v>
      </c>
      <c r="Z57" s="207">
        <v>2</v>
      </c>
      <c r="AA57" s="218"/>
      <c r="AB57" s="207">
        <v>1</v>
      </c>
      <c r="AC57" s="218"/>
      <c r="AD57" s="218"/>
      <c r="AE57" s="218"/>
      <c r="AF57" s="207">
        <v>1</v>
      </c>
      <c r="AG57" s="188"/>
      <c r="AH57" s="207">
        <v>1</v>
      </c>
      <c r="AI57" s="218"/>
      <c r="AJ57" s="218"/>
      <c r="AK57" s="208">
        <v>43100</v>
      </c>
      <c r="AL57" s="251">
        <v>1</v>
      </c>
      <c r="AM57" s="208">
        <v>42814</v>
      </c>
      <c r="AN57" s="251">
        <v>2</v>
      </c>
      <c r="AO57" s="219"/>
      <c r="AP57" s="218"/>
      <c r="AQ57" s="219"/>
      <c r="AR57" s="218"/>
      <c r="AS57" s="218"/>
      <c r="AT57" s="207">
        <v>4</v>
      </c>
      <c r="AU57" s="207">
        <v>1</v>
      </c>
      <c r="AV57" s="207">
        <v>1</v>
      </c>
      <c r="AW57" s="207">
        <v>1</v>
      </c>
      <c r="AX57" s="218"/>
      <c r="AY57" s="207">
        <v>1</v>
      </c>
      <c r="AZ57" s="310">
        <v>41</v>
      </c>
      <c r="BA57" s="313"/>
      <c r="BB57" s="311">
        <v>9.75</v>
      </c>
      <c r="BC57" s="311">
        <v>10.4</v>
      </c>
      <c r="BD57" s="311">
        <v>10.9</v>
      </c>
      <c r="BE57" s="311">
        <v>516.49</v>
      </c>
      <c r="BF57" s="311">
        <v>-12.3</v>
      </c>
      <c r="BG57" s="218"/>
      <c r="BH57" s="207">
        <v>14</v>
      </c>
      <c r="IO57" s="335"/>
      <c r="IP57" s="335"/>
      <c r="IQ57" s="335"/>
      <c r="IR57" s="335"/>
    </row>
    <row r="58" spans="1:252" s="181" customFormat="1" ht="18" customHeight="1">
      <c r="A58" s="211"/>
      <c r="B58" s="218" t="s">
        <v>225</v>
      </c>
      <c r="C58" s="213"/>
      <c r="D58" s="218" t="s">
        <v>237</v>
      </c>
      <c r="E58" s="208">
        <v>42657</v>
      </c>
      <c r="F58" s="208">
        <v>42661</v>
      </c>
      <c r="G58" s="208">
        <v>42811</v>
      </c>
      <c r="H58" s="208">
        <v>42844</v>
      </c>
      <c r="I58" s="208">
        <v>42845</v>
      </c>
      <c r="J58" s="208">
        <v>42883</v>
      </c>
      <c r="K58" s="248">
        <f t="shared" si="20"/>
        <v>226</v>
      </c>
      <c r="L58" s="248">
        <f t="shared" si="19"/>
        <v>222</v>
      </c>
      <c r="M58" s="233">
        <v>15.51</v>
      </c>
      <c r="N58" s="207">
        <v>3</v>
      </c>
      <c r="O58" s="249">
        <v>100</v>
      </c>
      <c r="P58" s="207">
        <v>3</v>
      </c>
      <c r="Q58" s="249">
        <v>139.57</v>
      </c>
      <c r="R58" s="249">
        <v>44.3</v>
      </c>
      <c r="S58" s="264">
        <f t="shared" si="16"/>
        <v>31.74034534642115</v>
      </c>
      <c r="T58" s="249">
        <v>37.7</v>
      </c>
      <c r="U58" s="218">
        <v>1</v>
      </c>
      <c r="V58" s="218"/>
      <c r="W58" s="218"/>
      <c r="X58" s="218"/>
      <c r="Y58" s="283"/>
      <c r="Z58" s="218"/>
      <c r="AA58" s="207">
        <v>70</v>
      </c>
      <c r="AB58" s="207">
        <v>4</v>
      </c>
      <c r="AC58" s="218"/>
      <c r="AD58" s="218"/>
      <c r="AE58" s="218"/>
      <c r="AF58" s="218"/>
      <c r="AG58" s="188"/>
      <c r="AH58" s="218"/>
      <c r="AI58" s="207">
        <v>70</v>
      </c>
      <c r="AJ58" s="207">
        <v>5</v>
      </c>
      <c r="AK58" s="219"/>
      <c r="AL58" s="218"/>
      <c r="AM58" s="219"/>
      <c r="AN58" s="218"/>
      <c r="AO58" s="219"/>
      <c r="AP58" s="218"/>
      <c r="AQ58" s="219"/>
      <c r="AR58" s="218"/>
      <c r="AS58" s="218"/>
      <c r="AT58" s="207">
        <v>5</v>
      </c>
      <c r="AU58" s="207">
        <v>1</v>
      </c>
      <c r="AV58" s="207">
        <v>1</v>
      </c>
      <c r="AW58" s="207">
        <v>3</v>
      </c>
      <c r="AX58" s="207">
        <v>8</v>
      </c>
      <c r="AY58" s="207">
        <v>1</v>
      </c>
      <c r="AZ58" s="310">
        <v>42.94</v>
      </c>
      <c r="BA58" s="313"/>
      <c r="BB58" s="311">
        <v>13.11</v>
      </c>
      <c r="BC58" s="311">
        <v>12.98</v>
      </c>
      <c r="BD58" s="311">
        <v>12.57</v>
      </c>
      <c r="BE58" s="311">
        <v>644.33</v>
      </c>
      <c r="BF58" s="311">
        <v>1.71</v>
      </c>
      <c r="BG58" s="218"/>
      <c r="BH58" s="207">
        <v>6</v>
      </c>
      <c r="IO58" s="335"/>
      <c r="IP58" s="335"/>
      <c r="IQ58" s="335"/>
      <c r="IR58" s="335"/>
    </row>
    <row r="59" spans="1:252" s="181" customFormat="1" ht="18" customHeight="1">
      <c r="A59" s="211"/>
      <c r="B59" s="218" t="s">
        <v>225</v>
      </c>
      <c r="C59" s="213"/>
      <c r="D59" s="218" t="s">
        <v>238</v>
      </c>
      <c r="E59" s="208">
        <v>42654</v>
      </c>
      <c r="F59" s="208">
        <v>42661</v>
      </c>
      <c r="G59" s="208">
        <v>42810</v>
      </c>
      <c r="H59" s="208">
        <v>42841</v>
      </c>
      <c r="I59" s="208">
        <v>42843</v>
      </c>
      <c r="J59" s="208">
        <v>42885</v>
      </c>
      <c r="K59" s="207">
        <v>231</v>
      </c>
      <c r="L59" s="248">
        <f t="shared" si="19"/>
        <v>224</v>
      </c>
      <c r="M59" s="233">
        <v>13</v>
      </c>
      <c r="N59" s="207" t="s">
        <v>135</v>
      </c>
      <c r="O59" s="249">
        <v>94</v>
      </c>
      <c r="P59" s="207">
        <v>2</v>
      </c>
      <c r="Q59" s="249">
        <v>72.3</v>
      </c>
      <c r="R59" s="249">
        <v>31.9</v>
      </c>
      <c r="S59" s="264">
        <f t="shared" si="16"/>
        <v>44.12171507607192</v>
      </c>
      <c r="T59" s="249">
        <v>31.9</v>
      </c>
      <c r="U59" s="207">
        <v>3</v>
      </c>
      <c r="V59" s="218"/>
      <c r="W59" s="218"/>
      <c r="X59" s="218"/>
      <c r="Y59" s="283"/>
      <c r="Z59" s="207">
        <v>1</v>
      </c>
      <c r="AA59" s="207">
        <v>48</v>
      </c>
      <c r="AB59" s="207">
        <v>3</v>
      </c>
      <c r="AC59" s="218"/>
      <c r="AD59" s="207">
        <v>1</v>
      </c>
      <c r="AE59" s="207"/>
      <c r="AF59" s="207">
        <v>1</v>
      </c>
      <c r="AG59" s="188"/>
      <c r="AH59" s="207">
        <v>2</v>
      </c>
      <c r="AI59" s="218"/>
      <c r="AJ59" s="218"/>
      <c r="AK59" s="208">
        <v>43084</v>
      </c>
      <c r="AL59" s="207" t="s">
        <v>77</v>
      </c>
      <c r="AM59" s="208">
        <v>42776</v>
      </c>
      <c r="AN59" s="207">
        <v>2</v>
      </c>
      <c r="AO59" s="219"/>
      <c r="AP59" s="218">
        <v>1</v>
      </c>
      <c r="AQ59" s="219"/>
      <c r="AR59" s="218">
        <v>1</v>
      </c>
      <c r="AS59" s="218"/>
      <c r="AT59" s="207">
        <v>2</v>
      </c>
      <c r="AU59" s="207">
        <v>1</v>
      </c>
      <c r="AV59" s="207">
        <v>1</v>
      </c>
      <c r="AW59" s="207">
        <v>3</v>
      </c>
      <c r="AX59" s="207"/>
      <c r="AY59" s="207">
        <v>3</v>
      </c>
      <c r="AZ59" s="312">
        <v>46.1</v>
      </c>
      <c r="BA59" s="314">
        <v>795.2</v>
      </c>
      <c r="BB59" s="311">
        <v>11.005</v>
      </c>
      <c r="BC59" s="311">
        <v>10.86</v>
      </c>
      <c r="BD59" s="311">
        <v>11.14</v>
      </c>
      <c r="BE59" s="311">
        <v>549.81</v>
      </c>
      <c r="BF59" s="311">
        <v>4.1</v>
      </c>
      <c r="BG59" s="218"/>
      <c r="BH59" s="207">
        <v>6</v>
      </c>
      <c r="IO59" s="335"/>
      <c r="IP59" s="335"/>
      <c r="IQ59" s="335"/>
      <c r="IR59" s="335"/>
    </row>
    <row r="60" spans="1:248" s="183" customFormat="1" ht="18" customHeight="1">
      <c r="A60" s="211"/>
      <c r="B60" s="218" t="s">
        <v>225</v>
      </c>
      <c r="C60" s="213"/>
      <c r="D60" s="220" t="s">
        <v>89</v>
      </c>
      <c r="E60" s="221"/>
      <c r="F60" s="221"/>
      <c r="G60" s="221"/>
      <c r="H60" s="221"/>
      <c r="I60" s="221"/>
      <c r="J60" s="221"/>
      <c r="K60" s="253">
        <f aca="true" t="shared" si="21" ref="K60:M60">AVERAGE(K50:K59)</f>
        <v>222.6</v>
      </c>
      <c r="L60" s="253">
        <f t="shared" si="21"/>
        <v>214.7</v>
      </c>
      <c r="M60" s="253">
        <f t="shared" si="21"/>
        <v>17.288</v>
      </c>
      <c r="N60" s="253"/>
      <c r="O60" s="253">
        <f aca="true" t="shared" si="22" ref="O60:R60">AVERAGE(O50:O59)</f>
        <v>91.853</v>
      </c>
      <c r="P60" s="253"/>
      <c r="Q60" s="253">
        <f t="shared" si="22"/>
        <v>106.86800000000001</v>
      </c>
      <c r="R60" s="253">
        <f t="shared" si="22"/>
        <v>40.961</v>
      </c>
      <c r="S60" s="266">
        <f t="shared" si="16"/>
        <v>38.32859228206759</v>
      </c>
      <c r="T60" s="253">
        <f>AVERAGE(T50:T59)</f>
        <v>34.730000000000004</v>
      </c>
      <c r="U60" s="213"/>
      <c r="V60" s="265"/>
      <c r="W60" s="265"/>
      <c r="X60" s="265"/>
      <c r="Y60" s="283"/>
      <c r="Z60" s="218"/>
      <c r="AA60" s="218"/>
      <c r="AB60" s="207">
        <v>3</v>
      </c>
      <c r="AC60" s="218"/>
      <c r="AD60" s="218"/>
      <c r="AE60" s="218"/>
      <c r="AF60" s="218"/>
      <c r="AG60" s="188"/>
      <c r="AH60" s="251">
        <v>2</v>
      </c>
      <c r="AI60" s="218"/>
      <c r="AJ60" s="218"/>
      <c r="AK60" s="219"/>
      <c r="AL60" s="207" t="s">
        <v>214</v>
      </c>
      <c r="AM60" s="207"/>
      <c r="AN60" s="207"/>
      <c r="AO60" s="219"/>
      <c r="AP60" s="218"/>
      <c r="AQ60" s="219"/>
      <c r="AR60" s="218"/>
      <c r="AS60" s="265"/>
      <c r="AT60" s="298">
        <v>2</v>
      </c>
      <c r="AU60" s="220">
        <v>1</v>
      </c>
      <c r="AV60" s="220">
        <v>1</v>
      </c>
      <c r="AW60" s="190" t="s">
        <v>115</v>
      </c>
      <c r="AX60" s="220"/>
      <c r="AY60" s="220">
        <v>1</v>
      </c>
      <c r="AZ60" s="315">
        <f aca="true" t="shared" si="23" ref="AZ60:BE60">AVERAGE(AZ50:AZ59)</f>
        <v>42.507</v>
      </c>
      <c r="BA60" s="316">
        <f t="shared" si="23"/>
        <v>777.5600000000001</v>
      </c>
      <c r="BB60" s="316">
        <f t="shared" si="23"/>
        <v>10.843499999999999</v>
      </c>
      <c r="BC60" s="316">
        <f t="shared" si="23"/>
        <v>10.914</v>
      </c>
      <c r="BD60" s="316">
        <f t="shared" si="23"/>
        <v>10.874000000000002</v>
      </c>
      <c r="BE60" s="332">
        <f t="shared" si="23"/>
        <v>543.793</v>
      </c>
      <c r="BF60" s="316">
        <f>(BE60/540.62-1)*100</f>
        <v>0.586918722947738</v>
      </c>
      <c r="BG60" s="265"/>
      <c r="BH60" s="220">
        <v>12</v>
      </c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</row>
    <row r="61" spans="1:60" s="185" customFormat="1" ht="18" customHeight="1">
      <c r="A61" s="211"/>
      <c r="B61" s="227" t="s">
        <v>239</v>
      </c>
      <c r="C61" s="228" t="s">
        <v>254</v>
      </c>
      <c r="D61" s="229" t="s">
        <v>255</v>
      </c>
      <c r="E61" s="230">
        <v>43388</v>
      </c>
      <c r="F61" s="230">
        <v>43394</v>
      </c>
      <c r="G61" s="230"/>
      <c r="H61" s="230">
        <v>43211</v>
      </c>
      <c r="I61" s="230"/>
      <c r="J61" s="230">
        <v>43255</v>
      </c>
      <c r="K61" s="229">
        <v>233</v>
      </c>
      <c r="L61" s="229"/>
      <c r="M61" s="229">
        <v>17.2</v>
      </c>
      <c r="N61" s="229">
        <v>3</v>
      </c>
      <c r="O61" s="229">
        <v>83.2</v>
      </c>
      <c r="P61" s="229">
        <v>2</v>
      </c>
      <c r="Q61" s="268"/>
      <c r="R61" s="229">
        <v>41.9</v>
      </c>
      <c r="S61" s="229">
        <v>45.7</v>
      </c>
      <c r="T61" s="229">
        <v>31.6</v>
      </c>
      <c r="U61" s="268"/>
      <c r="V61" s="268"/>
      <c r="W61" s="268"/>
      <c r="X61" s="268"/>
      <c r="Y61" s="229">
        <v>0.5</v>
      </c>
      <c r="Z61" s="229">
        <v>1</v>
      </c>
      <c r="AA61" s="229">
        <v>2</v>
      </c>
      <c r="AB61" s="285">
        <v>1</v>
      </c>
      <c r="AC61" s="229"/>
      <c r="AD61" s="285">
        <v>2</v>
      </c>
      <c r="AE61" s="229"/>
      <c r="AF61" s="229">
        <v>2</v>
      </c>
      <c r="AG61" s="229"/>
      <c r="AH61" s="229">
        <v>1</v>
      </c>
      <c r="AI61" s="229"/>
      <c r="AJ61" s="229">
        <v>1</v>
      </c>
      <c r="AK61" s="230">
        <v>43112</v>
      </c>
      <c r="AL61" s="229">
        <v>1</v>
      </c>
      <c r="AM61" s="230">
        <v>43197</v>
      </c>
      <c r="AN61" s="229">
        <v>2</v>
      </c>
      <c r="AO61" s="268"/>
      <c r="AP61" s="268"/>
      <c r="AQ61" s="268"/>
      <c r="AR61" s="268"/>
      <c r="AS61" s="268"/>
      <c r="AT61" s="229" t="s">
        <v>107</v>
      </c>
      <c r="AU61" s="229" t="s">
        <v>256</v>
      </c>
      <c r="AV61" s="229" t="s">
        <v>256</v>
      </c>
      <c r="AW61" s="229">
        <v>1</v>
      </c>
      <c r="AX61" s="229"/>
      <c r="AY61" s="229" t="s">
        <v>257</v>
      </c>
      <c r="AZ61" s="229">
        <v>43.7</v>
      </c>
      <c r="BA61" s="229"/>
      <c r="BB61" s="229">
        <v>115.86</v>
      </c>
      <c r="BC61" s="229">
        <v>116.34</v>
      </c>
      <c r="BD61" s="229">
        <v>116.1</v>
      </c>
      <c r="BE61" s="229">
        <v>516.03</v>
      </c>
      <c r="BF61" s="229">
        <v>5.72</v>
      </c>
      <c r="BG61" s="268"/>
      <c r="BH61" s="229">
        <v>3</v>
      </c>
    </row>
    <row r="62" spans="1:60" s="185" customFormat="1" ht="18" customHeight="1">
      <c r="A62" s="211"/>
      <c r="B62" s="227" t="s">
        <v>239</v>
      </c>
      <c r="C62" s="228"/>
      <c r="D62" s="229" t="s">
        <v>258</v>
      </c>
      <c r="E62" s="230">
        <v>43400</v>
      </c>
      <c r="F62" s="230">
        <v>43411</v>
      </c>
      <c r="G62" s="230"/>
      <c r="H62" s="230">
        <v>43218</v>
      </c>
      <c r="I62" s="230"/>
      <c r="J62" s="230">
        <v>43261</v>
      </c>
      <c r="K62" s="229">
        <v>225</v>
      </c>
      <c r="L62" s="229"/>
      <c r="M62" s="229">
        <v>14.4</v>
      </c>
      <c r="N62" s="229">
        <v>1</v>
      </c>
      <c r="O62" s="229">
        <v>80.5</v>
      </c>
      <c r="P62" s="229">
        <v>3</v>
      </c>
      <c r="Q62" s="268"/>
      <c r="R62" s="229">
        <v>40.32</v>
      </c>
      <c r="S62" s="229">
        <v>39.2</v>
      </c>
      <c r="T62" s="229">
        <v>30.4</v>
      </c>
      <c r="U62" s="268"/>
      <c r="V62" s="268"/>
      <c r="W62" s="268"/>
      <c r="X62" s="268"/>
      <c r="Y62" s="229" t="s">
        <v>235</v>
      </c>
      <c r="Z62" s="229"/>
      <c r="AA62" s="229" t="s">
        <v>77</v>
      </c>
      <c r="AB62" s="285"/>
      <c r="AC62" s="229"/>
      <c r="AD62" s="285"/>
      <c r="AE62" s="229"/>
      <c r="AF62" s="229"/>
      <c r="AG62" s="291">
        <v>43134</v>
      </c>
      <c r="AH62" s="229"/>
      <c r="AI62" s="229"/>
      <c r="AJ62" s="229"/>
      <c r="AK62" s="230">
        <v>43109</v>
      </c>
      <c r="AL62" s="229">
        <v>2</v>
      </c>
      <c r="AM62" s="230"/>
      <c r="AN62" s="229"/>
      <c r="AO62" s="268"/>
      <c r="AP62" s="268"/>
      <c r="AQ62" s="268"/>
      <c r="AR62" s="268"/>
      <c r="AS62" s="268"/>
      <c r="AT62" s="229">
        <v>1</v>
      </c>
      <c r="AU62" s="229">
        <v>1</v>
      </c>
      <c r="AV62" s="229">
        <v>1</v>
      </c>
      <c r="AW62" s="229">
        <v>1</v>
      </c>
      <c r="AX62" s="229"/>
      <c r="AY62" s="229">
        <v>1</v>
      </c>
      <c r="AZ62" s="229">
        <v>43</v>
      </c>
      <c r="BA62" s="229"/>
      <c r="BB62" s="229">
        <v>154.27</v>
      </c>
      <c r="BC62" s="229">
        <v>154.9</v>
      </c>
      <c r="BD62" s="229">
        <v>154.59</v>
      </c>
      <c r="BE62" s="229">
        <v>618.34</v>
      </c>
      <c r="BF62" s="229">
        <v>3.49</v>
      </c>
      <c r="BG62" s="268"/>
      <c r="BH62" s="229">
        <v>1</v>
      </c>
    </row>
    <row r="63" spans="1:60" s="185" customFormat="1" ht="18" customHeight="1">
      <c r="A63" s="211"/>
      <c r="B63" s="227" t="s">
        <v>239</v>
      </c>
      <c r="C63" s="228"/>
      <c r="D63" s="229" t="s">
        <v>259</v>
      </c>
      <c r="E63" s="230">
        <v>43400</v>
      </c>
      <c r="F63" s="230">
        <v>43410</v>
      </c>
      <c r="G63" s="230"/>
      <c r="H63" s="230">
        <v>43216</v>
      </c>
      <c r="I63" s="230"/>
      <c r="J63" s="230">
        <v>43261</v>
      </c>
      <c r="K63" s="229">
        <v>227</v>
      </c>
      <c r="L63" s="229"/>
      <c r="M63" s="229">
        <v>22.5</v>
      </c>
      <c r="N63" s="229">
        <v>3</v>
      </c>
      <c r="O63" s="229">
        <v>86</v>
      </c>
      <c r="P63" s="229">
        <v>2</v>
      </c>
      <c r="Q63" s="268"/>
      <c r="R63" s="229">
        <v>45.3</v>
      </c>
      <c r="S63" s="229">
        <v>31.4</v>
      </c>
      <c r="T63" s="229">
        <v>33.5</v>
      </c>
      <c r="U63" s="268"/>
      <c r="V63" s="268"/>
      <c r="W63" s="268"/>
      <c r="X63" s="268"/>
      <c r="Y63" s="229">
        <v>0.3</v>
      </c>
      <c r="Z63" s="229">
        <v>2</v>
      </c>
      <c r="AA63" s="229"/>
      <c r="AB63" s="285">
        <v>1</v>
      </c>
      <c r="AC63" s="229"/>
      <c r="AD63" s="285"/>
      <c r="AE63" s="229"/>
      <c r="AF63" s="229"/>
      <c r="AG63" s="229"/>
      <c r="AH63" s="229"/>
      <c r="AI63" s="229"/>
      <c r="AJ63" s="229"/>
      <c r="AK63" s="230">
        <v>43128</v>
      </c>
      <c r="AL63" s="229">
        <v>2</v>
      </c>
      <c r="AM63" s="230">
        <v>43168</v>
      </c>
      <c r="AN63" s="229" t="s">
        <v>260</v>
      </c>
      <c r="AO63" s="268"/>
      <c r="AP63" s="268"/>
      <c r="AQ63" s="268"/>
      <c r="AR63" s="268"/>
      <c r="AS63" s="268"/>
      <c r="AT63" s="229">
        <v>2</v>
      </c>
      <c r="AU63" s="229">
        <v>1</v>
      </c>
      <c r="AV63" s="229">
        <v>1</v>
      </c>
      <c r="AW63" s="229">
        <v>1</v>
      </c>
      <c r="AX63" s="229"/>
      <c r="AY63" s="229">
        <v>1</v>
      </c>
      <c r="AZ63" s="229">
        <v>42.6</v>
      </c>
      <c r="BA63" s="229">
        <v>750</v>
      </c>
      <c r="BB63" s="229">
        <v>144.8</v>
      </c>
      <c r="BC63" s="229">
        <v>140.27</v>
      </c>
      <c r="BD63" s="229">
        <v>142.54</v>
      </c>
      <c r="BE63" s="229">
        <v>633.52</v>
      </c>
      <c r="BF63" s="229">
        <v>5.02</v>
      </c>
      <c r="BG63" s="268"/>
      <c r="BH63" s="229">
        <v>3</v>
      </c>
    </row>
    <row r="64" spans="1:60" s="185" customFormat="1" ht="18" customHeight="1">
      <c r="A64" s="211"/>
      <c r="B64" s="227" t="s">
        <v>239</v>
      </c>
      <c r="C64" s="228"/>
      <c r="D64" s="229" t="s">
        <v>261</v>
      </c>
      <c r="E64" s="230">
        <v>43399</v>
      </c>
      <c r="F64" s="230">
        <v>43410</v>
      </c>
      <c r="G64" s="230"/>
      <c r="H64" s="230">
        <v>43210</v>
      </c>
      <c r="I64" s="230"/>
      <c r="J64" s="230">
        <v>43250</v>
      </c>
      <c r="K64" s="229">
        <v>217</v>
      </c>
      <c r="L64" s="229"/>
      <c r="M64" s="229">
        <v>20.5</v>
      </c>
      <c r="N64" s="229">
        <v>3</v>
      </c>
      <c r="O64" s="229">
        <v>82.7</v>
      </c>
      <c r="P64" s="229">
        <v>2</v>
      </c>
      <c r="Q64" s="268"/>
      <c r="R64" s="229">
        <v>43.3</v>
      </c>
      <c r="S64" s="229">
        <v>46.9</v>
      </c>
      <c r="T64" s="229">
        <v>34.1</v>
      </c>
      <c r="U64" s="268"/>
      <c r="V64" s="268"/>
      <c r="W64" s="268"/>
      <c r="X64" s="268"/>
      <c r="Y64" s="229">
        <v>2</v>
      </c>
      <c r="Z64" s="229">
        <v>2</v>
      </c>
      <c r="AA64" s="229"/>
      <c r="AB64" s="285">
        <v>2</v>
      </c>
      <c r="AC64" s="229"/>
      <c r="AD64" s="285">
        <v>1</v>
      </c>
      <c r="AE64" s="229"/>
      <c r="AF64" s="229">
        <v>1</v>
      </c>
      <c r="AG64" s="229"/>
      <c r="AH64" s="229">
        <v>2</v>
      </c>
      <c r="AI64" s="229">
        <v>53</v>
      </c>
      <c r="AJ64" s="229">
        <v>5</v>
      </c>
      <c r="AK64" s="230">
        <v>43464</v>
      </c>
      <c r="AL64" s="229">
        <v>2</v>
      </c>
      <c r="AM64" s="230">
        <v>43170</v>
      </c>
      <c r="AN64" s="229">
        <v>2</v>
      </c>
      <c r="AO64" s="268"/>
      <c r="AP64" s="268"/>
      <c r="AQ64" s="268"/>
      <c r="AR64" s="268"/>
      <c r="AS64" s="268"/>
      <c r="AT64" s="229">
        <v>1</v>
      </c>
      <c r="AU64" s="229">
        <v>1</v>
      </c>
      <c r="AV64" s="229">
        <v>1</v>
      </c>
      <c r="AW64" s="229">
        <v>1</v>
      </c>
      <c r="AX64" s="229"/>
      <c r="AY64" s="229">
        <v>1</v>
      </c>
      <c r="AZ64" s="229">
        <v>43.4</v>
      </c>
      <c r="BA64" s="229"/>
      <c r="BB64" s="229">
        <v>107.47</v>
      </c>
      <c r="BC64" s="229">
        <v>108.76</v>
      </c>
      <c r="BD64" s="229">
        <v>108.12</v>
      </c>
      <c r="BE64" s="229">
        <v>480.54</v>
      </c>
      <c r="BF64" s="229">
        <v>7.55</v>
      </c>
      <c r="BG64" s="268"/>
      <c r="BH64" s="229">
        <v>1</v>
      </c>
    </row>
    <row r="65" spans="1:60" s="186" customFormat="1" ht="18" customHeight="1">
      <c r="A65" s="211"/>
      <c r="B65" s="227" t="s">
        <v>239</v>
      </c>
      <c r="C65" s="228"/>
      <c r="D65" s="229" t="s">
        <v>262</v>
      </c>
      <c r="E65" s="230">
        <v>43397</v>
      </c>
      <c r="F65" s="230">
        <v>43403</v>
      </c>
      <c r="G65" s="230"/>
      <c r="H65" s="230">
        <v>43207</v>
      </c>
      <c r="I65" s="230"/>
      <c r="J65" s="230">
        <v>43250</v>
      </c>
      <c r="K65" s="285">
        <v>218</v>
      </c>
      <c r="L65" s="285"/>
      <c r="M65" s="229">
        <v>15</v>
      </c>
      <c r="N65" s="229">
        <v>3</v>
      </c>
      <c r="O65" s="229">
        <v>88.5</v>
      </c>
      <c r="P65" s="229">
        <v>3</v>
      </c>
      <c r="Q65" s="268"/>
      <c r="R65" s="229">
        <v>33.8</v>
      </c>
      <c r="S65" s="229">
        <v>35.8</v>
      </c>
      <c r="T65" s="229">
        <v>32</v>
      </c>
      <c r="U65" s="268"/>
      <c r="V65" s="268"/>
      <c r="W65" s="268"/>
      <c r="X65" s="268"/>
      <c r="Y65" s="229" t="s">
        <v>235</v>
      </c>
      <c r="Z65" s="229">
        <v>2</v>
      </c>
      <c r="AA65" s="229" t="s">
        <v>107</v>
      </c>
      <c r="AB65" s="229" t="s">
        <v>107</v>
      </c>
      <c r="AC65" s="229" t="s">
        <v>107</v>
      </c>
      <c r="AD65" s="229" t="s">
        <v>107</v>
      </c>
      <c r="AE65" s="229"/>
      <c r="AF65" s="229"/>
      <c r="AG65" s="229" t="s">
        <v>107</v>
      </c>
      <c r="AH65" s="229" t="s">
        <v>107</v>
      </c>
      <c r="AI65" s="229" t="s">
        <v>107</v>
      </c>
      <c r="AJ65" s="229" t="s">
        <v>107</v>
      </c>
      <c r="AK65" s="230"/>
      <c r="AL65" s="229" t="s">
        <v>107</v>
      </c>
      <c r="AM65" s="230"/>
      <c r="AN65" s="229" t="s">
        <v>107</v>
      </c>
      <c r="AO65" s="268"/>
      <c r="AP65" s="268"/>
      <c r="AQ65" s="268"/>
      <c r="AR65" s="268"/>
      <c r="AS65" s="268"/>
      <c r="AT65" s="229">
        <v>4</v>
      </c>
      <c r="AU65" s="229">
        <v>1</v>
      </c>
      <c r="AV65" s="229">
        <v>3</v>
      </c>
      <c r="AW65" s="229">
        <v>3</v>
      </c>
      <c r="AX65" s="229">
        <v>2</v>
      </c>
      <c r="AY65" s="229">
        <v>1</v>
      </c>
      <c r="AZ65" s="229">
        <v>47</v>
      </c>
      <c r="BA65" s="229"/>
      <c r="BB65" s="229">
        <v>129.85</v>
      </c>
      <c r="BC65" s="229">
        <v>127.55</v>
      </c>
      <c r="BD65" s="229">
        <v>128.7</v>
      </c>
      <c r="BE65" s="229">
        <v>572</v>
      </c>
      <c r="BF65" s="229">
        <v>3.53</v>
      </c>
      <c r="BG65" s="268"/>
      <c r="BH65" s="229">
        <v>3</v>
      </c>
    </row>
    <row r="66" spans="1:60" s="186" customFormat="1" ht="18" customHeight="1">
      <c r="A66" s="211"/>
      <c r="B66" s="227" t="s">
        <v>239</v>
      </c>
      <c r="C66" s="228"/>
      <c r="D66" s="229" t="s">
        <v>263</v>
      </c>
      <c r="E66" s="230">
        <v>43404</v>
      </c>
      <c r="F66" s="230">
        <v>43419</v>
      </c>
      <c r="G66" s="230"/>
      <c r="H66" s="230">
        <v>43210</v>
      </c>
      <c r="I66" s="230"/>
      <c r="J66" s="230">
        <v>43248</v>
      </c>
      <c r="K66" s="229">
        <v>216</v>
      </c>
      <c r="L66" s="229"/>
      <c r="M66" s="229">
        <v>25.9</v>
      </c>
      <c r="N66" s="229">
        <v>3</v>
      </c>
      <c r="O66" s="229">
        <v>82.5</v>
      </c>
      <c r="P66" s="229">
        <v>1</v>
      </c>
      <c r="Q66" s="268"/>
      <c r="R66" s="229">
        <v>43.5</v>
      </c>
      <c r="S66" s="229">
        <v>42.7</v>
      </c>
      <c r="T66" s="229">
        <v>30.8</v>
      </c>
      <c r="U66" s="268"/>
      <c r="V66" s="268"/>
      <c r="W66" s="268"/>
      <c r="X66" s="268"/>
      <c r="Y66" s="229">
        <v>0.6</v>
      </c>
      <c r="Z66" s="229">
        <v>2</v>
      </c>
      <c r="AA66" s="229">
        <v>62</v>
      </c>
      <c r="AB66" s="285">
        <v>2</v>
      </c>
      <c r="AC66" s="229"/>
      <c r="AD66" s="285"/>
      <c r="AE66" s="229"/>
      <c r="AF66" s="229"/>
      <c r="AG66" s="229"/>
      <c r="AH66" s="229"/>
      <c r="AI66" s="229"/>
      <c r="AJ66" s="229"/>
      <c r="AK66" s="230">
        <v>43117</v>
      </c>
      <c r="AL66" s="229">
        <v>2</v>
      </c>
      <c r="AM66" s="230"/>
      <c r="AN66" s="229"/>
      <c r="AO66" s="268"/>
      <c r="AP66" s="268"/>
      <c r="AQ66" s="268"/>
      <c r="AR66" s="268"/>
      <c r="AS66" s="268"/>
      <c r="AT66" s="229">
        <v>1</v>
      </c>
      <c r="AU66" s="229">
        <v>1</v>
      </c>
      <c r="AV66" s="229">
        <v>1</v>
      </c>
      <c r="AW66" s="229">
        <v>1</v>
      </c>
      <c r="AX66" s="229">
        <v>0.5</v>
      </c>
      <c r="AY66" s="229">
        <v>1</v>
      </c>
      <c r="AZ66" s="229">
        <v>46.1</v>
      </c>
      <c r="BA66" s="229"/>
      <c r="BB66" s="229">
        <v>120.5</v>
      </c>
      <c r="BC66" s="229">
        <v>123.3</v>
      </c>
      <c r="BD66" s="229">
        <v>121.9</v>
      </c>
      <c r="BE66" s="229">
        <v>541.8</v>
      </c>
      <c r="BF66" s="229">
        <v>3.13</v>
      </c>
      <c r="BG66" s="268"/>
      <c r="BH66" s="229">
        <v>3</v>
      </c>
    </row>
    <row r="67" spans="1:60" s="186" customFormat="1" ht="18" customHeight="1">
      <c r="A67" s="211"/>
      <c r="B67" s="227" t="s">
        <v>239</v>
      </c>
      <c r="C67" s="228"/>
      <c r="D67" s="229" t="s">
        <v>264</v>
      </c>
      <c r="E67" s="230">
        <v>43396</v>
      </c>
      <c r="F67" s="230">
        <v>43406</v>
      </c>
      <c r="G67" s="230"/>
      <c r="H67" s="230">
        <v>43211</v>
      </c>
      <c r="I67" s="230"/>
      <c r="J67" s="230">
        <v>43257</v>
      </c>
      <c r="K67" s="229">
        <v>226</v>
      </c>
      <c r="L67" s="229"/>
      <c r="M67" s="229">
        <v>18</v>
      </c>
      <c r="N67" s="229">
        <v>3</v>
      </c>
      <c r="O67" s="229">
        <v>86</v>
      </c>
      <c r="P67" s="229">
        <v>2</v>
      </c>
      <c r="Q67" s="268"/>
      <c r="R67" s="229">
        <v>40.6</v>
      </c>
      <c r="S67" s="229">
        <v>38</v>
      </c>
      <c r="T67" s="229">
        <v>31.6</v>
      </c>
      <c r="U67" s="268"/>
      <c r="V67" s="268"/>
      <c r="W67" s="268"/>
      <c r="X67" s="268"/>
      <c r="Y67" s="229">
        <v>0.5</v>
      </c>
      <c r="Z67" s="229">
        <v>2</v>
      </c>
      <c r="AA67" s="229"/>
      <c r="AB67" s="285">
        <v>1</v>
      </c>
      <c r="AC67" s="229"/>
      <c r="AD67" s="285"/>
      <c r="AE67" s="229"/>
      <c r="AF67" s="229"/>
      <c r="AG67" s="229"/>
      <c r="AH67" s="229">
        <v>1</v>
      </c>
      <c r="AI67" s="229"/>
      <c r="AJ67" s="229">
        <v>1</v>
      </c>
      <c r="AK67" s="230">
        <v>43141</v>
      </c>
      <c r="AL67" s="229">
        <v>1</v>
      </c>
      <c r="AM67" s="230">
        <v>43197</v>
      </c>
      <c r="AN67" s="229">
        <v>2</v>
      </c>
      <c r="AO67" s="268"/>
      <c r="AP67" s="268"/>
      <c r="AQ67" s="268"/>
      <c r="AR67" s="268"/>
      <c r="AS67" s="268"/>
      <c r="AT67" s="229" t="s">
        <v>107</v>
      </c>
      <c r="AU67" s="229" t="s">
        <v>256</v>
      </c>
      <c r="AV67" s="229" t="s">
        <v>256</v>
      </c>
      <c r="AW67" s="229">
        <v>3</v>
      </c>
      <c r="AX67" s="229"/>
      <c r="AY67" s="229" t="s">
        <v>265</v>
      </c>
      <c r="AZ67" s="229">
        <v>44.1</v>
      </c>
      <c r="BA67" s="229">
        <v>802</v>
      </c>
      <c r="BB67" s="229">
        <v>112</v>
      </c>
      <c r="BC67" s="229">
        <v>116.5</v>
      </c>
      <c r="BD67" s="229">
        <v>114.25</v>
      </c>
      <c r="BE67" s="229">
        <v>507.8</v>
      </c>
      <c r="BF67" s="229">
        <v>6.48</v>
      </c>
      <c r="BG67" s="268"/>
      <c r="BH67" s="229">
        <v>3</v>
      </c>
    </row>
    <row r="68" spans="1:60" s="186" customFormat="1" ht="18" customHeight="1">
      <c r="A68" s="211"/>
      <c r="B68" s="227" t="s">
        <v>239</v>
      </c>
      <c r="C68" s="228"/>
      <c r="D68" s="229" t="s">
        <v>266</v>
      </c>
      <c r="E68" s="230">
        <v>43397</v>
      </c>
      <c r="F68" s="230">
        <v>43411</v>
      </c>
      <c r="G68" s="230"/>
      <c r="H68" s="230">
        <v>43213</v>
      </c>
      <c r="I68" s="230">
        <v>43215</v>
      </c>
      <c r="J68" s="230">
        <v>43256</v>
      </c>
      <c r="K68" s="229">
        <v>224</v>
      </c>
      <c r="L68" s="229"/>
      <c r="M68" s="229">
        <v>18.33</v>
      </c>
      <c r="N68" s="229">
        <v>3</v>
      </c>
      <c r="O68" s="229">
        <v>71.8</v>
      </c>
      <c r="P68" s="229">
        <v>1</v>
      </c>
      <c r="Q68" s="268"/>
      <c r="R68" s="229">
        <v>37.67</v>
      </c>
      <c r="S68" s="229">
        <v>39.4</v>
      </c>
      <c r="T68" s="229">
        <v>31.2</v>
      </c>
      <c r="U68" s="268"/>
      <c r="V68" s="268"/>
      <c r="W68" s="268"/>
      <c r="X68" s="268"/>
      <c r="Y68" s="229">
        <v>0.5</v>
      </c>
      <c r="Z68" s="229">
        <v>2</v>
      </c>
      <c r="AA68" s="229"/>
      <c r="AB68" s="285" t="s">
        <v>107</v>
      </c>
      <c r="AC68" s="229"/>
      <c r="AD68" s="285" t="s">
        <v>107</v>
      </c>
      <c r="AE68" s="229"/>
      <c r="AF68" s="229">
        <v>1</v>
      </c>
      <c r="AG68" s="229"/>
      <c r="AH68" s="229" t="s">
        <v>107</v>
      </c>
      <c r="AI68" s="229"/>
      <c r="AJ68" s="229" t="s">
        <v>107</v>
      </c>
      <c r="AK68" s="230">
        <v>43112</v>
      </c>
      <c r="AL68" s="229" t="s">
        <v>229</v>
      </c>
      <c r="AM68" s="230">
        <v>43167</v>
      </c>
      <c r="AN68" s="229">
        <v>2</v>
      </c>
      <c r="AO68" s="268"/>
      <c r="AP68" s="268"/>
      <c r="AQ68" s="268"/>
      <c r="AR68" s="268"/>
      <c r="AS68" s="268"/>
      <c r="AT68" s="229" t="s">
        <v>267</v>
      </c>
      <c r="AU68" s="229">
        <v>1</v>
      </c>
      <c r="AV68" s="229">
        <v>1</v>
      </c>
      <c r="AW68" s="229">
        <v>1</v>
      </c>
      <c r="AX68" s="229">
        <v>1.9</v>
      </c>
      <c r="AY68" s="229" t="s">
        <v>265</v>
      </c>
      <c r="AZ68" s="229">
        <v>43.2</v>
      </c>
      <c r="BA68" s="229"/>
      <c r="BB68" s="229">
        <v>62.5</v>
      </c>
      <c r="BC68" s="229">
        <v>63.3</v>
      </c>
      <c r="BD68" s="229">
        <v>62.9</v>
      </c>
      <c r="BE68" s="285">
        <v>465.9</v>
      </c>
      <c r="BF68" s="285">
        <v>1.37</v>
      </c>
      <c r="BG68" s="268"/>
      <c r="BH68" s="229">
        <v>3</v>
      </c>
    </row>
    <row r="69" spans="1:60" s="186" customFormat="1" ht="18" customHeight="1">
      <c r="A69" s="211"/>
      <c r="B69" s="227" t="s">
        <v>239</v>
      </c>
      <c r="C69" s="228"/>
      <c r="D69" s="229" t="s">
        <v>268</v>
      </c>
      <c r="E69" s="230">
        <v>43399</v>
      </c>
      <c r="F69" s="230">
        <v>43408</v>
      </c>
      <c r="G69" s="230"/>
      <c r="H69" s="230">
        <v>43210</v>
      </c>
      <c r="I69" s="230">
        <v>43212</v>
      </c>
      <c r="J69" s="230">
        <v>43256</v>
      </c>
      <c r="K69" s="229">
        <v>223</v>
      </c>
      <c r="L69" s="229"/>
      <c r="M69" s="229">
        <v>18</v>
      </c>
      <c r="N69" s="229">
        <v>2</v>
      </c>
      <c r="O69" s="229">
        <v>93</v>
      </c>
      <c r="P69" s="229">
        <v>1</v>
      </c>
      <c r="Q69" s="268"/>
      <c r="R69" s="229">
        <v>41.15</v>
      </c>
      <c r="S69" s="229">
        <v>35.8</v>
      </c>
      <c r="T69" s="229">
        <v>28.8</v>
      </c>
      <c r="U69" s="268"/>
      <c r="V69" s="268"/>
      <c r="W69" s="268"/>
      <c r="X69" s="268"/>
      <c r="Y69" s="229"/>
      <c r="Z69" s="229"/>
      <c r="AA69" s="229"/>
      <c r="AB69" s="285"/>
      <c r="AC69" s="229"/>
      <c r="AD69" s="285"/>
      <c r="AE69" s="229"/>
      <c r="AF69" s="229"/>
      <c r="AG69" s="229"/>
      <c r="AH69" s="229"/>
      <c r="AI69" s="229">
        <v>0</v>
      </c>
      <c r="AJ69" s="229"/>
      <c r="AK69" s="230"/>
      <c r="AL69" s="229"/>
      <c r="AM69" s="230">
        <v>43194</v>
      </c>
      <c r="AN69" s="229">
        <v>3</v>
      </c>
      <c r="AO69" s="268"/>
      <c r="AP69" s="268"/>
      <c r="AQ69" s="268"/>
      <c r="AR69" s="268"/>
      <c r="AS69" s="268"/>
      <c r="AT69" s="229">
        <v>1</v>
      </c>
      <c r="AU69" s="229">
        <v>1</v>
      </c>
      <c r="AV69" s="229">
        <v>1</v>
      </c>
      <c r="AW69" s="229">
        <v>1</v>
      </c>
      <c r="AX69" s="229">
        <v>3</v>
      </c>
      <c r="AY69" s="229">
        <v>1</v>
      </c>
      <c r="AZ69" s="229">
        <v>43.6</v>
      </c>
      <c r="BA69" s="229"/>
      <c r="BB69" s="395">
        <v>104.44</v>
      </c>
      <c r="BC69" s="395">
        <v>107.24</v>
      </c>
      <c r="BD69" s="395">
        <v>105.84</v>
      </c>
      <c r="BE69" s="395">
        <v>466.75</v>
      </c>
      <c r="BF69" s="395">
        <v>2.52</v>
      </c>
      <c r="BG69" s="268"/>
      <c r="BH69" s="229">
        <v>3</v>
      </c>
    </row>
    <row r="70" spans="1:60" s="186" customFormat="1" ht="18" customHeight="1">
      <c r="A70" s="211"/>
      <c r="B70" s="227" t="s">
        <v>239</v>
      </c>
      <c r="C70" s="228"/>
      <c r="D70" s="229" t="s">
        <v>269</v>
      </c>
      <c r="E70" s="229"/>
      <c r="F70" s="229"/>
      <c r="G70" s="229"/>
      <c r="H70" s="229"/>
      <c r="I70" s="229"/>
      <c r="J70" s="229"/>
      <c r="K70" s="343">
        <v>223.2</v>
      </c>
      <c r="L70" s="343"/>
      <c r="M70" s="344">
        <v>18.9</v>
      </c>
      <c r="N70" s="228"/>
      <c r="O70" s="344">
        <v>83.8</v>
      </c>
      <c r="P70" s="229"/>
      <c r="Q70" s="268"/>
      <c r="R70" s="343">
        <v>40.8</v>
      </c>
      <c r="S70" s="344">
        <v>39.4</v>
      </c>
      <c r="T70" s="343">
        <v>31.6</v>
      </c>
      <c r="U70" s="268"/>
      <c r="V70" s="268"/>
      <c r="W70" s="268"/>
      <c r="X70" s="268"/>
      <c r="Y70" s="229"/>
      <c r="Z70" s="229"/>
      <c r="AA70" s="229"/>
      <c r="AB70" s="285"/>
      <c r="AC70" s="229"/>
      <c r="AD70" s="285"/>
      <c r="AE70" s="229"/>
      <c r="AF70" s="229"/>
      <c r="AG70" s="229"/>
      <c r="AH70" s="229"/>
      <c r="AI70" s="229"/>
      <c r="AJ70" s="229"/>
      <c r="AK70" s="230"/>
      <c r="AL70" s="229"/>
      <c r="AM70" s="230"/>
      <c r="AN70" s="229"/>
      <c r="AO70" s="268"/>
      <c r="AP70" s="268"/>
      <c r="AQ70" s="268"/>
      <c r="AR70" s="268"/>
      <c r="AS70" s="268"/>
      <c r="AT70" s="229"/>
      <c r="AU70" s="229"/>
      <c r="AV70" s="229"/>
      <c r="AW70" s="229"/>
      <c r="AX70" s="229"/>
      <c r="AY70" s="229"/>
      <c r="AZ70" s="344">
        <v>44.1</v>
      </c>
      <c r="BA70" s="344"/>
      <c r="BB70" s="344"/>
      <c r="BC70" s="344"/>
      <c r="BD70" s="344"/>
      <c r="BE70" s="344">
        <v>533.63</v>
      </c>
      <c r="BF70" s="344">
        <v>4.31</v>
      </c>
      <c r="BG70" s="268"/>
      <c r="BH70" s="344">
        <v>3</v>
      </c>
    </row>
    <row r="71" spans="1:248" s="182" customFormat="1" ht="16.5" customHeight="1">
      <c r="A71" s="211">
        <v>3</v>
      </c>
      <c r="B71" s="212" t="s">
        <v>207</v>
      </c>
      <c r="C71" s="213" t="s">
        <v>270</v>
      </c>
      <c r="D71" s="11" t="s">
        <v>209</v>
      </c>
      <c r="E71" s="214">
        <v>42292</v>
      </c>
      <c r="F71" s="214">
        <v>42298</v>
      </c>
      <c r="G71" s="214"/>
      <c r="H71" s="214">
        <v>42478</v>
      </c>
      <c r="I71" s="241"/>
      <c r="J71" s="214">
        <v>42527</v>
      </c>
      <c r="K71" s="242">
        <f aca="true" t="shared" si="24" ref="K71:K81">J71-E71</f>
        <v>235</v>
      </c>
      <c r="L71" s="242">
        <f aca="true" t="shared" si="25" ref="L71:L81">J71-F71</f>
        <v>229</v>
      </c>
      <c r="M71" s="243">
        <v>18</v>
      </c>
      <c r="N71" s="244">
        <v>3</v>
      </c>
      <c r="O71" s="245">
        <v>90</v>
      </c>
      <c r="P71" s="242">
        <v>1</v>
      </c>
      <c r="Q71" s="263">
        <v>85.7</v>
      </c>
      <c r="R71" s="263">
        <v>38</v>
      </c>
      <c r="S71" s="263">
        <f aca="true" t="shared" si="26" ref="S71:S94">R71/Q71*100</f>
        <v>44.34072345390898</v>
      </c>
      <c r="T71" s="263">
        <v>33.9</v>
      </c>
      <c r="U71" s="11">
        <v>1</v>
      </c>
      <c r="V71" s="11">
        <v>3</v>
      </c>
      <c r="W71" s="263">
        <v>8.5</v>
      </c>
      <c r="X71" s="263">
        <v>2.11</v>
      </c>
      <c r="Y71" s="278">
        <v>1</v>
      </c>
      <c r="Z71" s="279">
        <v>5</v>
      </c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88">
        <v>42393</v>
      </c>
      <c r="AL71" s="280">
        <v>1</v>
      </c>
      <c r="AM71" s="279"/>
      <c r="AN71" s="279"/>
      <c r="AO71" s="279"/>
      <c r="AP71" s="279"/>
      <c r="AQ71" s="279"/>
      <c r="AR71" s="279"/>
      <c r="AS71" s="278"/>
      <c r="AT71" s="218">
        <v>5</v>
      </c>
      <c r="AU71" s="218">
        <v>1</v>
      </c>
      <c r="AV71" s="218">
        <v>1</v>
      </c>
      <c r="AW71" s="218">
        <v>1</v>
      </c>
      <c r="AX71" s="218"/>
      <c r="AY71" s="244">
        <v>1</v>
      </c>
      <c r="AZ71" s="267">
        <v>44.2</v>
      </c>
      <c r="BA71" s="307"/>
      <c r="BB71" s="308">
        <v>10.65</v>
      </c>
      <c r="BC71" s="302">
        <v>10.7</v>
      </c>
      <c r="BD71" s="302">
        <v>11.25</v>
      </c>
      <c r="BE71" s="282">
        <v>543.469</v>
      </c>
      <c r="BF71" s="313">
        <v>6.36</v>
      </c>
      <c r="BG71" s="313">
        <v>2.851288040378175</v>
      </c>
      <c r="BH71" s="248">
        <v>5</v>
      </c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  <c r="DJ71" s="325"/>
      <c r="DK71" s="325"/>
      <c r="DL71" s="325"/>
      <c r="DM71" s="325"/>
      <c r="DN71" s="325"/>
      <c r="DO71" s="325"/>
      <c r="DP71" s="325"/>
      <c r="DQ71" s="325"/>
      <c r="DR71" s="325"/>
      <c r="DS71" s="325"/>
      <c r="DT71" s="325"/>
      <c r="DU71" s="325"/>
      <c r="DV71" s="325"/>
      <c r="DW71" s="325"/>
      <c r="DX71" s="325"/>
      <c r="DY71" s="325"/>
      <c r="DZ71" s="325"/>
      <c r="EA71" s="325"/>
      <c r="EB71" s="325"/>
      <c r="EC71" s="325"/>
      <c r="ED71" s="325"/>
      <c r="EE71" s="325"/>
      <c r="EF71" s="325"/>
      <c r="EG71" s="325"/>
      <c r="EH71" s="325"/>
      <c r="EI71" s="325"/>
      <c r="EJ71" s="325"/>
      <c r="EK71" s="325"/>
      <c r="EL71" s="325"/>
      <c r="EM71" s="325"/>
      <c r="EN71" s="325"/>
      <c r="EO71" s="325"/>
      <c r="EP71" s="325"/>
      <c r="EQ71" s="325"/>
      <c r="ER71" s="325"/>
      <c r="ES71" s="325"/>
      <c r="ET71" s="325"/>
      <c r="EU71" s="325"/>
      <c r="EV71" s="325"/>
      <c r="EW71" s="325"/>
      <c r="EX71" s="325"/>
      <c r="EY71" s="325"/>
      <c r="EZ71" s="325"/>
      <c r="FA71" s="325"/>
      <c r="FB71" s="325"/>
      <c r="FC71" s="325"/>
      <c r="FD71" s="325"/>
      <c r="FE71" s="325"/>
      <c r="FF71" s="325"/>
      <c r="FG71" s="325"/>
      <c r="FH71" s="325"/>
      <c r="FI71" s="325"/>
      <c r="FJ71" s="325"/>
      <c r="FK71" s="325"/>
      <c r="FL71" s="325"/>
      <c r="FM71" s="325"/>
      <c r="FN71" s="325"/>
      <c r="FO71" s="325"/>
      <c r="FP71" s="325"/>
      <c r="FQ71" s="325"/>
      <c r="FR71" s="325"/>
      <c r="FS71" s="325"/>
      <c r="FT71" s="325"/>
      <c r="FU71" s="325"/>
      <c r="FV71" s="325"/>
      <c r="FW71" s="325"/>
      <c r="FX71" s="325"/>
      <c r="FY71" s="325"/>
      <c r="FZ71" s="325"/>
      <c r="GA71" s="325"/>
      <c r="GB71" s="325"/>
      <c r="GC71" s="325"/>
      <c r="GD71" s="325"/>
      <c r="GE71" s="325"/>
      <c r="GF71" s="325"/>
      <c r="GG71" s="325"/>
      <c r="GH71" s="325"/>
      <c r="GI71" s="325"/>
      <c r="GJ71" s="325"/>
      <c r="GK71" s="325"/>
      <c r="GL71" s="325"/>
      <c r="GM71" s="325"/>
      <c r="GN71" s="325"/>
      <c r="GO71" s="325"/>
      <c r="GP71" s="325"/>
      <c r="GQ71" s="325"/>
      <c r="GR71" s="325"/>
      <c r="GS71" s="325"/>
      <c r="GT71" s="325"/>
      <c r="GU71" s="325"/>
      <c r="GV71" s="325"/>
      <c r="GW71" s="325"/>
      <c r="GX71" s="325"/>
      <c r="GY71" s="325"/>
      <c r="GZ71" s="325"/>
      <c r="HA71" s="325"/>
      <c r="HB71" s="325"/>
      <c r="HC71" s="325"/>
      <c r="HD71" s="325"/>
      <c r="HE71" s="325"/>
      <c r="HF71" s="325"/>
      <c r="HG71" s="325"/>
      <c r="HH71" s="325"/>
      <c r="HI71" s="325"/>
      <c r="HJ71" s="325"/>
      <c r="HK71" s="325"/>
      <c r="HL71" s="325"/>
      <c r="HM71" s="325"/>
      <c r="HN71" s="325"/>
      <c r="HO71" s="325"/>
      <c r="HP71" s="325"/>
      <c r="HQ71" s="325"/>
      <c r="HR71" s="325"/>
      <c r="HS71" s="325"/>
      <c r="HT71" s="325"/>
      <c r="HU71" s="325"/>
      <c r="HV71" s="325"/>
      <c r="HW71" s="325"/>
      <c r="HX71" s="325"/>
      <c r="HY71" s="325"/>
      <c r="HZ71" s="325"/>
      <c r="IA71" s="325"/>
      <c r="IB71" s="325"/>
      <c r="IC71" s="325"/>
      <c r="ID71" s="325"/>
      <c r="IE71" s="325"/>
      <c r="IF71" s="325"/>
      <c r="IG71" s="325"/>
      <c r="IH71" s="325"/>
      <c r="II71" s="325"/>
      <c r="IJ71" s="325"/>
      <c r="IK71" s="325"/>
      <c r="IL71" s="325"/>
      <c r="IM71" s="325"/>
      <c r="IN71" s="325"/>
    </row>
    <row r="72" spans="1:248" s="182" customFormat="1" ht="16.5" customHeight="1">
      <c r="A72" s="211"/>
      <c r="B72" s="212" t="s">
        <v>207</v>
      </c>
      <c r="C72" s="213"/>
      <c r="D72" s="11" t="s">
        <v>210</v>
      </c>
      <c r="E72" s="214">
        <v>42289</v>
      </c>
      <c r="F72" s="214">
        <v>42295</v>
      </c>
      <c r="G72" s="214"/>
      <c r="H72" s="214">
        <v>42480</v>
      </c>
      <c r="I72" s="241"/>
      <c r="J72" s="214">
        <v>42528</v>
      </c>
      <c r="K72" s="242">
        <f t="shared" si="24"/>
        <v>239</v>
      </c>
      <c r="L72" s="242">
        <f t="shared" si="25"/>
        <v>233</v>
      </c>
      <c r="M72" s="243">
        <v>15</v>
      </c>
      <c r="N72" s="244">
        <v>3</v>
      </c>
      <c r="O72" s="245">
        <v>88.5</v>
      </c>
      <c r="P72" s="242">
        <v>3</v>
      </c>
      <c r="Q72" s="263">
        <v>104.01</v>
      </c>
      <c r="R72" s="263">
        <v>46.56</v>
      </c>
      <c r="S72" s="263">
        <f t="shared" si="26"/>
        <v>44.764926449379864</v>
      </c>
      <c r="T72" s="263">
        <v>33.4</v>
      </c>
      <c r="U72" s="11">
        <v>1</v>
      </c>
      <c r="V72" s="11">
        <v>5</v>
      </c>
      <c r="W72" s="263"/>
      <c r="X72" s="263">
        <v>3.1</v>
      </c>
      <c r="Y72" s="278">
        <v>2</v>
      </c>
      <c r="Z72" s="279">
        <v>3</v>
      </c>
      <c r="AA72" s="279" t="s">
        <v>116</v>
      </c>
      <c r="AB72" s="279"/>
      <c r="AC72" s="279"/>
      <c r="AD72" s="280" t="s">
        <v>90</v>
      </c>
      <c r="AE72" s="281"/>
      <c r="AF72" s="279"/>
      <c r="AG72" s="279"/>
      <c r="AH72" s="280">
        <v>2</v>
      </c>
      <c r="AI72" s="279" t="s">
        <v>271</v>
      </c>
      <c r="AJ72" s="279" t="s">
        <v>271</v>
      </c>
      <c r="AK72" s="288">
        <v>42730</v>
      </c>
      <c r="AL72" s="280">
        <v>3</v>
      </c>
      <c r="AM72" s="288">
        <v>42424</v>
      </c>
      <c r="AN72" s="280">
        <v>2</v>
      </c>
      <c r="AO72" s="279"/>
      <c r="AP72" s="279"/>
      <c r="AQ72" s="279"/>
      <c r="AR72" s="279"/>
      <c r="AS72" s="278"/>
      <c r="AT72" s="218">
        <v>4</v>
      </c>
      <c r="AU72" s="218">
        <v>1</v>
      </c>
      <c r="AV72" s="218">
        <v>1</v>
      </c>
      <c r="AW72" s="218">
        <v>1</v>
      </c>
      <c r="AX72" s="218"/>
      <c r="AY72" s="244">
        <v>1</v>
      </c>
      <c r="AZ72" s="267">
        <v>35.1</v>
      </c>
      <c r="BA72" s="307">
        <v>790</v>
      </c>
      <c r="BB72" s="308">
        <v>9.716</v>
      </c>
      <c r="BC72" s="302">
        <v>10.289</v>
      </c>
      <c r="BD72" s="302">
        <v>10.575</v>
      </c>
      <c r="BE72" s="282">
        <v>509.794</v>
      </c>
      <c r="BF72" s="313">
        <v>-5.4</v>
      </c>
      <c r="BG72" s="313">
        <v>4.339981811961424</v>
      </c>
      <c r="BH72" s="248">
        <v>5</v>
      </c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5"/>
      <c r="BZ72" s="325"/>
      <c r="CA72" s="325"/>
      <c r="CB72" s="325"/>
      <c r="CC72" s="325"/>
      <c r="CD72" s="325"/>
      <c r="CE72" s="325"/>
      <c r="CF72" s="325"/>
      <c r="CG72" s="325"/>
      <c r="CH72" s="325"/>
      <c r="CI72" s="325"/>
      <c r="CJ72" s="325"/>
      <c r="CK72" s="325"/>
      <c r="CL72" s="325"/>
      <c r="CM72" s="325"/>
      <c r="CN72" s="325"/>
      <c r="CO72" s="325"/>
      <c r="CP72" s="325"/>
      <c r="CQ72" s="325"/>
      <c r="CR72" s="325"/>
      <c r="CS72" s="325"/>
      <c r="CT72" s="325"/>
      <c r="CU72" s="325"/>
      <c r="CV72" s="325"/>
      <c r="CW72" s="325"/>
      <c r="CX72" s="325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  <c r="DJ72" s="325"/>
      <c r="DK72" s="325"/>
      <c r="DL72" s="325"/>
      <c r="DM72" s="325"/>
      <c r="DN72" s="325"/>
      <c r="DO72" s="325"/>
      <c r="DP72" s="325"/>
      <c r="DQ72" s="325"/>
      <c r="DR72" s="325"/>
      <c r="DS72" s="325"/>
      <c r="DT72" s="325"/>
      <c r="DU72" s="325"/>
      <c r="DV72" s="325"/>
      <c r="DW72" s="325"/>
      <c r="DX72" s="325"/>
      <c r="DY72" s="325"/>
      <c r="DZ72" s="325"/>
      <c r="EA72" s="325"/>
      <c r="EB72" s="325"/>
      <c r="EC72" s="325"/>
      <c r="ED72" s="325"/>
      <c r="EE72" s="325"/>
      <c r="EF72" s="325"/>
      <c r="EG72" s="325"/>
      <c r="EH72" s="325"/>
      <c r="EI72" s="325"/>
      <c r="EJ72" s="325"/>
      <c r="EK72" s="325"/>
      <c r="EL72" s="325"/>
      <c r="EM72" s="325"/>
      <c r="EN72" s="325"/>
      <c r="EO72" s="325"/>
      <c r="EP72" s="325"/>
      <c r="EQ72" s="325"/>
      <c r="ER72" s="325"/>
      <c r="ES72" s="325"/>
      <c r="ET72" s="325"/>
      <c r="EU72" s="325"/>
      <c r="EV72" s="325"/>
      <c r="EW72" s="325"/>
      <c r="EX72" s="325"/>
      <c r="EY72" s="325"/>
      <c r="EZ72" s="325"/>
      <c r="FA72" s="325"/>
      <c r="FB72" s="325"/>
      <c r="FC72" s="325"/>
      <c r="FD72" s="325"/>
      <c r="FE72" s="325"/>
      <c r="FF72" s="325"/>
      <c r="FG72" s="325"/>
      <c r="FH72" s="325"/>
      <c r="FI72" s="325"/>
      <c r="FJ72" s="325"/>
      <c r="FK72" s="325"/>
      <c r="FL72" s="325"/>
      <c r="FM72" s="325"/>
      <c r="FN72" s="325"/>
      <c r="FO72" s="325"/>
      <c r="FP72" s="325"/>
      <c r="FQ72" s="325"/>
      <c r="FR72" s="325"/>
      <c r="FS72" s="325"/>
      <c r="FT72" s="325"/>
      <c r="FU72" s="325"/>
      <c r="FV72" s="325"/>
      <c r="FW72" s="325"/>
      <c r="FX72" s="325"/>
      <c r="FY72" s="325"/>
      <c r="FZ72" s="325"/>
      <c r="GA72" s="325"/>
      <c r="GB72" s="325"/>
      <c r="GC72" s="325"/>
      <c r="GD72" s="325"/>
      <c r="GE72" s="325"/>
      <c r="GF72" s="325"/>
      <c r="GG72" s="325"/>
      <c r="GH72" s="325"/>
      <c r="GI72" s="325"/>
      <c r="GJ72" s="325"/>
      <c r="GK72" s="325"/>
      <c r="GL72" s="325"/>
      <c r="GM72" s="325"/>
      <c r="GN72" s="325"/>
      <c r="GO72" s="325"/>
      <c r="GP72" s="325"/>
      <c r="GQ72" s="325"/>
      <c r="GR72" s="325"/>
      <c r="GS72" s="325"/>
      <c r="GT72" s="325"/>
      <c r="GU72" s="325"/>
      <c r="GV72" s="325"/>
      <c r="GW72" s="325"/>
      <c r="GX72" s="325"/>
      <c r="GY72" s="325"/>
      <c r="GZ72" s="325"/>
      <c r="HA72" s="325"/>
      <c r="HB72" s="325"/>
      <c r="HC72" s="325"/>
      <c r="HD72" s="325"/>
      <c r="HE72" s="325"/>
      <c r="HF72" s="325"/>
      <c r="HG72" s="325"/>
      <c r="HH72" s="325"/>
      <c r="HI72" s="325"/>
      <c r="HJ72" s="325"/>
      <c r="HK72" s="325"/>
      <c r="HL72" s="325"/>
      <c r="HM72" s="325"/>
      <c r="HN72" s="325"/>
      <c r="HO72" s="325"/>
      <c r="HP72" s="325"/>
      <c r="HQ72" s="325"/>
      <c r="HR72" s="325"/>
      <c r="HS72" s="325"/>
      <c r="HT72" s="325"/>
      <c r="HU72" s="325"/>
      <c r="HV72" s="325"/>
      <c r="HW72" s="325"/>
      <c r="HX72" s="325"/>
      <c r="HY72" s="325"/>
      <c r="HZ72" s="325"/>
      <c r="IA72" s="325"/>
      <c r="IB72" s="325"/>
      <c r="IC72" s="325"/>
      <c r="ID72" s="325"/>
      <c r="IE72" s="325"/>
      <c r="IF72" s="325"/>
      <c r="IG72" s="325"/>
      <c r="IH72" s="325"/>
      <c r="II72" s="325"/>
      <c r="IJ72" s="325"/>
      <c r="IK72" s="325"/>
      <c r="IL72" s="325"/>
      <c r="IM72" s="325"/>
      <c r="IN72" s="325"/>
    </row>
    <row r="73" spans="1:248" s="182" customFormat="1" ht="16.5" customHeight="1">
      <c r="A73" s="211"/>
      <c r="B73" s="212" t="s">
        <v>207</v>
      </c>
      <c r="C73" s="213"/>
      <c r="D73" s="11" t="s">
        <v>211</v>
      </c>
      <c r="E73" s="215">
        <v>42291</v>
      </c>
      <c r="F73" s="215">
        <v>42298</v>
      </c>
      <c r="G73" s="215">
        <v>42446</v>
      </c>
      <c r="H73" s="215">
        <v>42475</v>
      </c>
      <c r="I73" s="241"/>
      <c r="J73" s="215">
        <v>42523</v>
      </c>
      <c r="K73" s="242">
        <v>232</v>
      </c>
      <c r="L73" s="242">
        <f t="shared" si="25"/>
        <v>225</v>
      </c>
      <c r="M73" s="243">
        <v>13.8</v>
      </c>
      <c r="N73" s="244" t="s">
        <v>212</v>
      </c>
      <c r="O73" s="245">
        <v>90</v>
      </c>
      <c r="P73" s="242">
        <v>2</v>
      </c>
      <c r="Q73" s="263">
        <v>123.4</v>
      </c>
      <c r="R73" s="263">
        <v>40.3</v>
      </c>
      <c r="S73" s="263">
        <f t="shared" si="26"/>
        <v>32.6580226904376</v>
      </c>
      <c r="T73" s="263">
        <v>35.8</v>
      </c>
      <c r="U73" s="11">
        <v>3</v>
      </c>
      <c r="V73" s="11">
        <v>1</v>
      </c>
      <c r="W73" s="263">
        <v>8.55</v>
      </c>
      <c r="X73" s="263">
        <v>2.9</v>
      </c>
      <c r="Y73" s="279"/>
      <c r="Z73" s="279"/>
      <c r="AA73" s="280" t="s">
        <v>115</v>
      </c>
      <c r="AB73" s="279"/>
      <c r="AC73" s="279"/>
      <c r="AD73" s="279">
        <v>4</v>
      </c>
      <c r="AE73" s="280" t="s">
        <v>272</v>
      </c>
      <c r="AF73" s="279">
        <v>70</v>
      </c>
      <c r="AG73" s="279"/>
      <c r="AH73" s="280">
        <v>2</v>
      </c>
      <c r="AI73" s="279">
        <v>10</v>
      </c>
      <c r="AJ73" s="279">
        <v>2</v>
      </c>
      <c r="AK73" s="279"/>
      <c r="AL73" s="280">
        <v>2</v>
      </c>
      <c r="AM73" s="279"/>
      <c r="AN73" s="280">
        <v>2</v>
      </c>
      <c r="AO73" s="279"/>
      <c r="AP73" s="279"/>
      <c r="AQ73" s="279"/>
      <c r="AR73" s="279"/>
      <c r="AS73" s="278">
        <v>2</v>
      </c>
      <c r="AT73" s="218">
        <v>5</v>
      </c>
      <c r="AU73" s="218">
        <v>1</v>
      </c>
      <c r="AV73" s="218">
        <v>1</v>
      </c>
      <c r="AW73" s="218">
        <v>1</v>
      </c>
      <c r="AX73" s="218">
        <v>5</v>
      </c>
      <c r="AY73" s="244">
        <v>1</v>
      </c>
      <c r="AZ73" s="267">
        <v>47.5</v>
      </c>
      <c r="BA73" s="307">
        <v>804</v>
      </c>
      <c r="BB73" s="308">
        <v>11.262</v>
      </c>
      <c r="BC73" s="302">
        <v>11.466</v>
      </c>
      <c r="BD73" s="302">
        <v>11.766</v>
      </c>
      <c r="BE73" s="282">
        <v>575.046</v>
      </c>
      <c r="BF73" s="313">
        <v>1.8</v>
      </c>
      <c r="BG73" s="313">
        <v>-1.303637662495194</v>
      </c>
      <c r="BH73" s="248">
        <v>9</v>
      </c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  <c r="BV73" s="325"/>
      <c r="BW73" s="325"/>
      <c r="BX73" s="325"/>
      <c r="BY73" s="325"/>
      <c r="BZ73" s="325"/>
      <c r="CA73" s="325"/>
      <c r="CB73" s="325"/>
      <c r="CC73" s="325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325"/>
      <c r="DK73" s="325"/>
      <c r="DL73" s="325"/>
      <c r="DM73" s="325"/>
      <c r="DN73" s="325"/>
      <c r="DO73" s="325"/>
      <c r="DP73" s="325"/>
      <c r="DQ73" s="325"/>
      <c r="DR73" s="325"/>
      <c r="DS73" s="325"/>
      <c r="DT73" s="325"/>
      <c r="DU73" s="325"/>
      <c r="DV73" s="325"/>
      <c r="DW73" s="325"/>
      <c r="DX73" s="325"/>
      <c r="DY73" s="325"/>
      <c r="DZ73" s="325"/>
      <c r="EA73" s="325"/>
      <c r="EB73" s="325"/>
      <c r="EC73" s="325"/>
      <c r="ED73" s="325"/>
      <c r="EE73" s="325"/>
      <c r="EF73" s="325"/>
      <c r="EG73" s="325"/>
      <c r="EH73" s="325"/>
      <c r="EI73" s="325"/>
      <c r="EJ73" s="325"/>
      <c r="EK73" s="325"/>
      <c r="EL73" s="325"/>
      <c r="EM73" s="325"/>
      <c r="EN73" s="325"/>
      <c r="EO73" s="325"/>
      <c r="EP73" s="325"/>
      <c r="EQ73" s="325"/>
      <c r="ER73" s="325"/>
      <c r="ES73" s="325"/>
      <c r="ET73" s="325"/>
      <c r="EU73" s="325"/>
      <c r="EV73" s="325"/>
      <c r="EW73" s="325"/>
      <c r="EX73" s="325"/>
      <c r="EY73" s="325"/>
      <c r="EZ73" s="325"/>
      <c r="FA73" s="325"/>
      <c r="FB73" s="325"/>
      <c r="FC73" s="325"/>
      <c r="FD73" s="325"/>
      <c r="FE73" s="325"/>
      <c r="FF73" s="325"/>
      <c r="FG73" s="325"/>
      <c r="FH73" s="325"/>
      <c r="FI73" s="325"/>
      <c r="FJ73" s="325"/>
      <c r="FK73" s="325"/>
      <c r="FL73" s="325"/>
      <c r="FM73" s="325"/>
      <c r="FN73" s="325"/>
      <c r="FO73" s="325"/>
      <c r="FP73" s="325"/>
      <c r="FQ73" s="325"/>
      <c r="FR73" s="325"/>
      <c r="FS73" s="325"/>
      <c r="FT73" s="325"/>
      <c r="FU73" s="325"/>
      <c r="FV73" s="325"/>
      <c r="FW73" s="325"/>
      <c r="FX73" s="325"/>
      <c r="FY73" s="325"/>
      <c r="FZ73" s="325"/>
      <c r="GA73" s="325"/>
      <c r="GB73" s="325"/>
      <c r="GC73" s="325"/>
      <c r="GD73" s="325"/>
      <c r="GE73" s="325"/>
      <c r="GF73" s="325"/>
      <c r="GG73" s="325"/>
      <c r="GH73" s="325"/>
      <c r="GI73" s="325"/>
      <c r="GJ73" s="325"/>
      <c r="GK73" s="325"/>
      <c r="GL73" s="325"/>
      <c r="GM73" s="325"/>
      <c r="GN73" s="325"/>
      <c r="GO73" s="325"/>
      <c r="GP73" s="325"/>
      <c r="GQ73" s="325"/>
      <c r="GR73" s="325"/>
      <c r="GS73" s="325"/>
      <c r="GT73" s="325"/>
      <c r="GU73" s="325"/>
      <c r="GV73" s="325"/>
      <c r="GW73" s="325"/>
      <c r="GX73" s="325"/>
      <c r="GY73" s="325"/>
      <c r="GZ73" s="325"/>
      <c r="HA73" s="325"/>
      <c r="HB73" s="325"/>
      <c r="HC73" s="325"/>
      <c r="HD73" s="325"/>
      <c r="HE73" s="325"/>
      <c r="HF73" s="325"/>
      <c r="HG73" s="325"/>
      <c r="HH73" s="325"/>
      <c r="HI73" s="325"/>
      <c r="HJ73" s="325"/>
      <c r="HK73" s="325"/>
      <c r="HL73" s="325"/>
      <c r="HM73" s="325"/>
      <c r="HN73" s="325"/>
      <c r="HO73" s="325"/>
      <c r="HP73" s="325"/>
      <c r="HQ73" s="325"/>
      <c r="HR73" s="325"/>
      <c r="HS73" s="325"/>
      <c r="HT73" s="325"/>
      <c r="HU73" s="325"/>
      <c r="HV73" s="325"/>
      <c r="HW73" s="325"/>
      <c r="HX73" s="325"/>
      <c r="HY73" s="325"/>
      <c r="HZ73" s="325"/>
      <c r="IA73" s="325"/>
      <c r="IB73" s="325"/>
      <c r="IC73" s="325"/>
      <c r="ID73" s="325"/>
      <c r="IE73" s="325"/>
      <c r="IF73" s="325"/>
      <c r="IG73" s="325"/>
      <c r="IH73" s="325"/>
      <c r="II73" s="325"/>
      <c r="IJ73" s="325"/>
      <c r="IK73" s="325"/>
      <c r="IL73" s="325"/>
      <c r="IM73" s="325"/>
      <c r="IN73" s="325"/>
    </row>
    <row r="74" spans="1:248" s="182" customFormat="1" ht="16.5" customHeight="1">
      <c r="A74" s="211"/>
      <c r="B74" s="212" t="s">
        <v>207</v>
      </c>
      <c r="C74" s="213"/>
      <c r="D74" s="11" t="s">
        <v>215</v>
      </c>
      <c r="E74" s="216">
        <v>42291</v>
      </c>
      <c r="F74" s="216">
        <v>42299</v>
      </c>
      <c r="G74" s="216">
        <v>42446</v>
      </c>
      <c r="H74" s="216">
        <v>42477</v>
      </c>
      <c r="I74" s="241"/>
      <c r="J74" s="216">
        <v>42522</v>
      </c>
      <c r="K74" s="242">
        <f t="shared" si="24"/>
        <v>231</v>
      </c>
      <c r="L74" s="242">
        <f t="shared" si="25"/>
        <v>223</v>
      </c>
      <c r="M74" s="243">
        <v>15.24</v>
      </c>
      <c r="N74" s="244">
        <v>2</v>
      </c>
      <c r="O74" s="245">
        <v>88.2</v>
      </c>
      <c r="P74" s="242">
        <v>3</v>
      </c>
      <c r="Q74" s="263">
        <v>147.44</v>
      </c>
      <c r="R74" s="263">
        <v>43.75</v>
      </c>
      <c r="S74" s="263">
        <f t="shared" si="26"/>
        <v>29.673087357569184</v>
      </c>
      <c r="T74" s="263">
        <v>37.8</v>
      </c>
      <c r="U74" s="11">
        <v>1</v>
      </c>
      <c r="V74" s="11">
        <v>1</v>
      </c>
      <c r="W74" s="263">
        <v>9.2</v>
      </c>
      <c r="X74" s="263">
        <v>1.7</v>
      </c>
      <c r="Y74" s="278">
        <v>7</v>
      </c>
      <c r="Z74" s="279">
        <v>2</v>
      </c>
      <c r="AA74" s="280" t="s">
        <v>116</v>
      </c>
      <c r="AB74" s="279"/>
      <c r="AC74" s="279"/>
      <c r="AD74" s="279"/>
      <c r="AE74" s="280"/>
      <c r="AF74" s="279"/>
      <c r="AG74" s="279"/>
      <c r="AH74" s="280">
        <v>2</v>
      </c>
      <c r="AI74" s="279"/>
      <c r="AJ74" s="279"/>
      <c r="AK74" s="288">
        <v>42714</v>
      </c>
      <c r="AL74" s="280">
        <v>2</v>
      </c>
      <c r="AM74" s="288">
        <v>42410</v>
      </c>
      <c r="AN74" s="280">
        <v>2</v>
      </c>
      <c r="AO74" s="279"/>
      <c r="AP74" s="279"/>
      <c r="AQ74" s="279"/>
      <c r="AR74" s="279"/>
      <c r="AS74" s="278">
        <v>3</v>
      </c>
      <c r="AT74" s="218">
        <v>5</v>
      </c>
      <c r="AU74" s="218">
        <v>1</v>
      </c>
      <c r="AV74" s="218">
        <v>1</v>
      </c>
      <c r="AW74" s="218">
        <v>1</v>
      </c>
      <c r="AX74" s="218">
        <v>2</v>
      </c>
      <c r="AY74" s="244">
        <v>1</v>
      </c>
      <c r="AZ74" s="267">
        <v>43.58</v>
      </c>
      <c r="BA74" s="218"/>
      <c r="BB74" s="308">
        <v>14.282</v>
      </c>
      <c r="BC74" s="302">
        <v>14.352</v>
      </c>
      <c r="BD74" s="302">
        <v>14.302</v>
      </c>
      <c r="BE74" s="282">
        <v>715.789</v>
      </c>
      <c r="BF74" s="313">
        <v>13.73</v>
      </c>
      <c r="BG74" s="313">
        <v>8.816107744928757</v>
      </c>
      <c r="BH74" s="248">
        <v>2</v>
      </c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25"/>
      <c r="BT74" s="325"/>
      <c r="BU74" s="325"/>
      <c r="BV74" s="325"/>
      <c r="BW74" s="325"/>
      <c r="BX74" s="325"/>
      <c r="BY74" s="325"/>
      <c r="BZ74" s="325"/>
      <c r="CA74" s="325"/>
      <c r="CB74" s="325"/>
      <c r="CC74" s="325"/>
      <c r="CD74" s="325"/>
      <c r="CE74" s="325"/>
      <c r="CF74" s="325"/>
      <c r="CG74" s="325"/>
      <c r="CH74" s="325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  <c r="DJ74" s="325"/>
      <c r="DK74" s="325"/>
      <c r="DL74" s="325"/>
      <c r="DM74" s="325"/>
      <c r="DN74" s="325"/>
      <c r="DO74" s="325"/>
      <c r="DP74" s="325"/>
      <c r="DQ74" s="325"/>
      <c r="DR74" s="325"/>
      <c r="DS74" s="325"/>
      <c r="DT74" s="325"/>
      <c r="DU74" s="325"/>
      <c r="DV74" s="325"/>
      <c r="DW74" s="325"/>
      <c r="DX74" s="325"/>
      <c r="DY74" s="325"/>
      <c r="DZ74" s="325"/>
      <c r="EA74" s="325"/>
      <c r="EB74" s="325"/>
      <c r="EC74" s="325"/>
      <c r="ED74" s="325"/>
      <c r="EE74" s="325"/>
      <c r="EF74" s="325"/>
      <c r="EG74" s="325"/>
      <c r="EH74" s="325"/>
      <c r="EI74" s="325"/>
      <c r="EJ74" s="325"/>
      <c r="EK74" s="325"/>
      <c r="EL74" s="325"/>
      <c r="EM74" s="325"/>
      <c r="EN74" s="325"/>
      <c r="EO74" s="325"/>
      <c r="EP74" s="325"/>
      <c r="EQ74" s="325"/>
      <c r="ER74" s="325"/>
      <c r="ES74" s="325"/>
      <c r="ET74" s="325"/>
      <c r="EU74" s="325"/>
      <c r="EV74" s="325"/>
      <c r="EW74" s="325"/>
      <c r="EX74" s="325"/>
      <c r="EY74" s="325"/>
      <c r="EZ74" s="325"/>
      <c r="FA74" s="325"/>
      <c r="FB74" s="325"/>
      <c r="FC74" s="325"/>
      <c r="FD74" s="325"/>
      <c r="FE74" s="325"/>
      <c r="FF74" s="325"/>
      <c r="FG74" s="325"/>
      <c r="FH74" s="325"/>
      <c r="FI74" s="325"/>
      <c r="FJ74" s="325"/>
      <c r="FK74" s="325"/>
      <c r="FL74" s="325"/>
      <c r="FM74" s="325"/>
      <c r="FN74" s="325"/>
      <c r="FO74" s="325"/>
      <c r="FP74" s="325"/>
      <c r="FQ74" s="325"/>
      <c r="FR74" s="325"/>
      <c r="FS74" s="325"/>
      <c r="FT74" s="325"/>
      <c r="FU74" s="325"/>
      <c r="FV74" s="325"/>
      <c r="FW74" s="325"/>
      <c r="FX74" s="325"/>
      <c r="FY74" s="325"/>
      <c r="FZ74" s="325"/>
      <c r="GA74" s="325"/>
      <c r="GB74" s="325"/>
      <c r="GC74" s="325"/>
      <c r="GD74" s="325"/>
      <c r="GE74" s="325"/>
      <c r="GF74" s="325"/>
      <c r="GG74" s="325"/>
      <c r="GH74" s="325"/>
      <c r="GI74" s="325"/>
      <c r="GJ74" s="325"/>
      <c r="GK74" s="325"/>
      <c r="GL74" s="325"/>
      <c r="GM74" s="325"/>
      <c r="GN74" s="325"/>
      <c r="GO74" s="325"/>
      <c r="GP74" s="325"/>
      <c r="GQ74" s="325"/>
      <c r="GR74" s="325"/>
      <c r="GS74" s="325"/>
      <c r="GT74" s="325"/>
      <c r="GU74" s="325"/>
      <c r="GV74" s="325"/>
      <c r="GW74" s="325"/>
      <c r="GX74" s="325"/>
      <c r="GY74" s="325"/>
      <c r="GZ74" s="325"/>
      <c r="HA74" s="325"/>
      <c r="HB74" s="325"/>
      <c r="HC74" s="325"/>
      <c r="HD74" s="325"/>
      <c r="HE74" s="325"/>
      <c r="HF74" s="325"/>
      <c r="HG74" s="325"/>
      <c r="HH74" s="325"/>
      <c r="HI74" s="325"/>
      <c r="HJ74" s="325"/>
      <c r="HK74" s="325"/>
      <c r="HL74" s="325"/>
      <c r="HM74" s="325"/>
      <c r="HN74" s="325"/>
      <c r="HO74" s="325"/>
      <c r="HP74" s="325"/>
      <c r="HQ74" s="325"/>
      <c r="HR74" s="325"/>
      <c r="HS74" s="325"/>
      <c r="HT74" s="325"/>
      <c r="HU74" s="325"/>
      <c r="HV74" s="325"/>
      <c r="HW74" s="325"/>
      <c r="HX74" s="325"/>
      <c r="HY74" s="325"/>
      <c r="HZ74" s="325"/>
      <c r="IA74" s="325"/>
      <c r="IB74" s="325"/>
      <c r="IC74" s="325"/>
      <c r="ID74" s="325"/>
      <c r="IE74" s="325"/>
      <c r="IF74" s="325"/>
      <c r="IG74" s="325"/>
      <c r="IH74" s="325"/>
      <c r="II74" s="325"/>
      <c r="IJ74" s="325"/>
      <c r="IK74" s="325"/>
      <c r="IL74" s="325"/>
      <c r="IM74" s="325"/>
      <c r="IN74" s="325"/>
    </row>
    <row r="75" spans="1:248" s="182" customFormat="1" ht="16.5" customHeight="1">
      <c r="A75" s="211"/>
      <c r="B75" s="212" t="s">
        <v>207</v>
      </c>
      <c r="C75" s="213"/>
      <c r="D75" s="11" t="s">
        <v>216</v>
      </c>
      <c r="E75" s="214">
        <v>42292</v>
      </c>
      <c r="F75" s="214">
        <v>42299</v>
      </c>
      <c r="G75" s="214"/>
      <c r="H75" s="214">
        <v>42481</v>
      </c>
      <c r="I75" s="241"/>
      <c r="J75" s="214">
        <v>42526</v>
      </c>
      <c r="K75" s="242">
        <f t="shared" si="24"/>
        <v>234</v>
      </c>
      <c r="L75" s="242">
        <f t="shared" si="25"/>
        <v>227</v>
      </c>
      <c r="M75" s="243">
        <v>14.67</v>
      </c>
      <c r="N75" s="244">
        <v>3</v>
      </c>
      <c r="O75" s="245">
        <v>73.6</v>
      </c>
      <c r="P75" s="242">
        <v>1</v>
      </c>
      <c r="Q75" s="263">
        <v>107.6</v>
      </c>
      <c r="R75" s="263">
        <v>38.47</v>
      </c>
      <c r="S75" s="263">
        <f t="shared" si="26"/>
        <v>35.75278810408922</v>
      </c>
      <c r="T75" s="263">
        <v>36.8</v>
      </c>
      <c r="U75" s="11">
        <v>1</v>
      </c>
      <c r="V75" s="11">
        <v>1</v>
      </c>
      <c r="W75" s="263">
        <v>8.2</v>
      </c>
      <c r="X75" s="263">
        <v>2.8</v>
      </c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80">
        <v>2</v>
      </c>
      <c r="AM75" s="279"/>
      <c r="AN75" s="280">
        <v>1</v>
      </c>
      <c r="AO75" s="279"/>
      <c r="AP75" s="279"/>
      <c r="AQ75" s="279"/>
      <c r="AR75" s="279"/>
      <c r="AS75" s="278"/>
      <c r="AT75" s="218">
        <v>5</v>
      </c>
      <c r="AU75" s="218">
        <v>1</v>
      </c>
      <c r="AV75" s="218">
        <v>1</v>
      </c>
      <c r="AW75" s="218">
        <v>1</v>
      </c>
      <c r="AX75" s="218"/>
      <c r="AY75" s="244">
        <v>3</v>
      </c>
      <c r="AZ75" s="267">
        <v>42.8</v>
      </c>
      <c r="BA75" s="307"/>
      <c r="BB75" s="308">
        <v>10.1</v>
      </c>
      <c r="BC75" s="302">
        <v>10.3</v>
      </c>
      <c r="BD75" s="302">
        <v>9.9</v>
      </c>
      <c r="BE75" s="282">
        <v>505.126</v>
      </c>
      <c r="BF75" s="313">
        <f>(BE75/493.5-1)*100</f>
        <v>2.355825734549133</v>
      </c>
      <c r="BG75" s="313">
        <v>-0.1835380488493632</v>
      </c>
      <c r="BH75" s="248">
        <v>8</v>
      </c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  <c r="BV75" s="325"/>
      <c r="BW75" s="325"/>
      <c r="BX75" s="325"/>
      <c r="BY75" s="325"/>
      <c r="BZ75" s="325"/>
      <c r="CA75" s="325"/>
      <c r="CB75" s="325"/>
      <c r="CC75" s="325"/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  <c r="DJ75" s="325"/>
      <c r="DK75" s="325"/>
      <c r="DL75" s="325"/>
      <c r="DM75" s="325"/>
      <c r="DN75" s="325"/>
      <c r="DO75" s="325"/>
      <c r="DP75" s="325"/>
      <c r="DQ75" s="325"/>
      <c r="DR75" s="325"/>
      <c r="DS75" s="325"/>
      <c r="DT75" s="325"/>
      <c r="DU75" s="325"/>
      <c r="DV75" s="325"/>
      <c r="DW75" s="325"/>
      <c r="DX75" s="325"/>
      <c r="DY75" s="325"/>
      <c r="DZ75" s="325"/>
      <c r="EA75" s="325"/>
      <c r="EB75" s="325"/>
      <c r="EC75" s="325"/>
      <c r="ED75" s="325"/>
      <c r="EE75" s="325"/>
      <c r="EF75" s="325"/>
      <c r="EG75" s="325"/>
      <c r="EH75" s="325"/>
      <c r="EI75" s="325"/>
      <c r="EJ75" s="325"/>
      <c r="EK75" s="325"/>
      <c r="EL75" s="325"/>
      <c r="EM75" s="325"/>
      <c r="EN75" s="325"/>
      <c r="EO75" s="325"/>
      <c r="EP75" s="325"/>
      <c r="EQ75" s="325"/>
      <c r="ER75" s="325"/>
      <c r="ES75" s="325"/>
      <c r="ET75" s="325"/>
      <c r="EU75" s="325"/>
      <c r="EV75" s="325"/>
      <c r="EW75" s="325"/>
      <c r="EX75" s="325"/>
      <c r="EY75" s="325"/>
      <c r="EZ75" s="325"/>
      <c r="FA75" s="325"/>
      <c r="FB75" s="325"/>
      <c r="FC75" s="325"/>
      <c r="FD75" s="325"/>
      <c r="FE75" s="325"/>
      <c r="FF75" s="325"/>
      <c r="FG75" s="325"/>
      <c r="FH75" s="325"/>
      <c r="FI75" s="325"/>
      <c r="FJ75" s="325"/>
      <c r="FK75" s="325"/>
      <c r="FL75" s="325"/>
      <c r="FM75" s="325"/>
      <c r="FN75" s="325"/>
      <c r="FO75" s="325"/>
      <c r="FP75" s="325"/>
      <c r="FQ75" s="325"/>
      <c r="FR75" s="325"/>
      <c r="FS75" s="325"/>
      <c r="FT75" s="325"/>
      <c r="FU75" s="325"/>
      <c r="FV75" s="325"/>
      <c r="FW75" s="325"/>
      <c r="FX75" s="325"/>
      <c r="FY75" s="325"/>
      <c r="FZ75" s="325"/>
      <c r="GA75" s="325"/>
      <c r="GB75" s="325"/>
      <c r="GC75" s="325"/>
      <c r="GD75" s="325"/>
      <c r="GE75" s="325"/>
      <c r="GF75" s="325"/>
      <c r="GG75" s="325"/>
      <c r="GH75" s="325"/>
      <c r="GI75" s="325"/>
      <c r="GJ75" s="325"/>
      <c r="GK75" s="325"/>
      <c r="GL75" s="325"/>
      <c r="GM75" s="325"/>
      <c r="GN75" s="325"/>
      <c r="GO75" s="325"/>
      <c r="GP75" s="325"/>
      <c r="GQ75" s="325"/>
      <c r="GR75" s="325"/>
      <c r="GS75" s="325"/>
      <c r="GT75" s="325"/>
      <c r="GU75" s="325"/>
      <c r="GV75" s="325"/>
      <c r="GW75" s="325"/>
      <c r="GX75" s="325"/>
      <c r="GY75" s="325"/>
      <c r="GZ75" s="325"/>
      <c r="HA75" s="325"/>
      <c r="HB75" s="325"/>
      <c r="HC75" s="325"/>
      <c r="HD75" s="325"/>
      <c r="HE75" s="325"/>
      <c r="HF75" s="325"/>
      <c r="HG75" s="325"/>
      <c r="HH75" s="325"/>
      <c r="HI75" s="325"/>
      <c r="HJ75" s="325"/>
      <c r="HK75" s="325"/>
      <c r="HL75" s="325"/>
      <c r="HM75" s="325"/>
      <c r="HN75" s="325"/>
      <c r="HO75" s="325"/>
      <c r="HP75" s="325"/>
      <c r="HQ75" s="325"/>
      <c r="HR75" s="325"/>
      <c r="HS75" s="325"/>
      <c r="HT75" s="325"/>
      <c r="HU75" s="325"/>
      <c r="HV75" s="325"/>
      <c r="HW75" s="325"/>
      <c r="HX75" s="325"/>
      <c r="HY75" s="325"/>
      <c r="HZ75" s="325"/>
      <c r="IA75" s="325"/>
      <c r="IB75" s="325"/>
      <c r="IC75" s="325"/>
      <c r="ID75" s="325"/>
      <c r="IE75" s="325"/>
      <c r="IF75" s="325"/>
      <c r="IG75" s="325"/>
      <c r="IH75" s="325"/>
      <c r="II75" s="325"/>
      <c r="IJ75" s="325"/>
      <c r="IK75" s="325"/>
      <c r="IL75" s="325"/>
      <c r="IM75" s="325"/>
      <c r="IN75" s="325"/>
    </row>
    <row r="76" spans="1:248" s="182" customFormat="1" ht="16.5" customHeight="1">
      <c r="A76" s="211"/>
      <c r="B76" s="212" t="s">
        <v>207</v>
      </c>
      <c r="C76" s="213"/>
      <c r="D76" s="11" t="s">
        <v>217</v>
      </c>
      <c r="E76" s="214">
        <v>42296</v>
      </c>
      <c r="F76" s="214">
        <v>42302</v>
      </c>
      <c r="G76" s="214"/>
      <c r="H76" s="214">
        <v>42481</v>
      </c>
      <c r="I76" s="241"/>
      <c r="J76" s="214">
        <v>42528</v>
      </c>
      <c r="K76" s="242">
        <f t="shared" si="24"/>
        <v>232</v>
      </c>
      <c r="L76" s="242">
        <f t="shared" si="25"/>
        <v>226</v>
      </c>
      <c r="M76" s="243">
        <v>18.2</v>
      </c>
      <c r="N76" s="244">
        <v>3</v>
      </c>
      <c r="O76" s="245">
        <v>86</v>
      </c>
      <c r="P76" s="242">
        <v>2</v>
      </c>
      <c r="Q76" s="263">
        <v>137.4</v>
      </c>
      <c r="R76" s="263">
        <v>44.2</v>
      </c>
      <c r="S76" s="263">
        <f t="shared" si="26"/>
        <v>32.1688500727802</v>
      </c>
      <c r="T76" s="263">
        <v>35.5</v>
      </c>
      <c r="U76" s="11">
        <v>1</v>
      </c>
      <c r="V76" s="11">
        <v>3</v>
      </c>
      <c r="W76" s="263">
        <v>8.19</v>
      </c>
      <c r="X76" s="263">
        <v>2.43</v>
      </c>
      <c r="Y76" s="278">
        <v>0.1</v>
      </c>
      <c r="Z76" s="279">
        <v>2</v>
      </c>
      <c r="AA76" s="280" t="s">
        <v>90</v>
      </c>
      <c r="AB76" s="279"/>
      <c r="AC76" s="279"/>
      <c r="AD76" s="279"/>
      <c r="AE76" s="279"/>
      <c r="AF76" s="279" t="s">
        <v>68</v>
      </c>
      <c r="AG76" s="279"/>
      <c r="AH76" s="279"/>
      <c r="AI76" s="279"/>
      <c r="AJ76" s="279"/>
      <c r="AK76" s="288">
        <v>42722</v>
      </c>
      <c r="AL76" s="280" t="s">
        <v>77</v>
      </c>
      <c r="AM76" s="288">
        <v>42425</v>
      </c>
      <c r="AN76" s="280" t="s">
        <v>214</v>
      </c>
      <c r="AO76" s="288"/>
      <c r="AP76" s="279"/>
      <c r="AQ76" s="288"/>
      <c r="AR76" s="279"/>
      <c r="AS76" s="278"/>
      <c r="AT76" s="218">
        <v>5</v>
      </c>
      <c r="AU76" s="218">
        <v>1</v>
      </c>
      <c r="AV76" s="218">
        <v>1</v>
      </c>
      <c r="AW76" s="218">
        <v>1</v>
      </c>
      <c r="AX76" s="218"/>
      <c r="AY76" s="244">
        <v>1</v>
      </c>
      <c r="AZ76" s="267">
        <v>41.4</v>
      </c>
      <c r="BA76" s="307">
        <v>806</v>
      </c>
      <c r="BB76" s="308">
        <v>12.724</v>
      </c>
      <c r="BC76" s="302">
        <v>12.926</v>
      </c>
      <c r="BD76" s="302">
        <v>12.472</v>
      </c>
      <c r="BE76" s="282">
        <v>635.522</v>
      </c>
      <c r="BF76" s="313">
        <v>4.34</v>
      </c>
      <c r="BG76" s="313">
        <v>1.200042310277638</v>
      </c>
      <c r="BH76" s="248">
        <v>6</v>
      </c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5"/>
      <c r="DW76" s="325"/>
      <c r="DX76" s="325"/>
      <c r="DY76" s="325"/>
      <c r="DZ76" s="325"/>
      <c r="EA76" s="325"/>
      <c r="EB76" s="325"/>
      <c r="EC76" s="325"/>
      <c r="ED76" s="325"/>
      <c r="EE76" s="325"/>
      <c r="EF76" s="325"/>
      <c r="EG76" s="325"/>
      <c r="EH76" s="325"/>
      <c r="EI76" s="325"/>
      <c r="EJ76" s="325"/>
      <c r="EK76" s="325"/>
      <c r="EL76" s="325"/>
      <c r="EM76" s="325"/>
      <c r="EN76" s="325"/>
      <c r="EO76" s="325"/>
      <c r="EP76" s="325"/>
      <c r="EQ76" s="325"/>
      <c r="ER76" s="325"/>
      <c r="ES76" s="325"/>
      <c r="ET76" s="325"/>
      <c r="EU76" s="325"/>
      <c r="EV76" s="325"/>
      <c r="EW76" s="325"/>
      <c r="EX76" s="325"/>
      <c r="EY76" s="325"/>
      <c r="EZ76" s="325"/>
      <c r="FA76" s="325"/>
      <c r="FB76" s="325"/>
      <c r="FC76" s="325"/>
      <c r="FD76" s="325"/>
      <c r="FE76" s="325"/>
      <c r="FF76" s="325"/>
      <c r="FG76" s="325"/>
      <c r="FH76" s="325"/>
      <c r="FI76" s="325"/>
      <c r="FJ76" s="325"/>
      <c r="FK76" s="325"/>
      <c r="FL76" s="325"/>
      <c r="FM76" s="325"/>
      <c r="FN76" s="325"/>
      <c r="FO76" s="325"/>
      <c r="FP76" s="325"/>
      <c r="FQ76" s="325"/>
      <c r="FR76" s="325"/>
      <c r="FS76" s="325"/>
      <c r="FT76" s="325"/>
      <c r="FU76" s="325"/>
      <c r="FV76" s="325"/>
      <c r="FW76" s="325"/>
      <c r="FX76" s="325"/>
      <c r="FY76" s="325"/>
      <c r="FZ76" s="325"/>
      <c r="GA76" s="325"/>
      <c r="GB76" s="325"/>
      <c r="GC76" s="325"/>
      <c r="GD76" s="325"/>
      <c r="GE76" s="325"/>
      <c r="GF76" s="325"/>
      <c r="GG76" s="325"/>
      <c r="GH76" s="325"/>
      <c r="GI76" s="325"/>
      <c r="GJ76" s="325"/>
      <c r="GK76" s="325"/>
      <c r="GL76" s="325"/>
      <c r="GM76" s="325"/>
      <c r="GN76" s="325"/>
      <c r="GO76" s="325"/>
      <c r="GP76" s="325"/>
      <c r="GQ76" s="325"/>
      <c r="GR76" s="325"/>
      <c r="GS76" s="325"/>
      <c r="GT76" s="325"/>
      <c r="GU76" s="325"/>
      <c r="GV76" s="325"/>
      <c r="GW76" s="325"/>
      <c r="GX76" s="325"/>
      <c r="GY76" s="325"/>
      <c r="GZ76" s="325"/>
      <c r="HA76" s="325"/>
      <c r="HB76" s="325"/>
      <c r="HC76" s="325"/>
      <c r="HD76" s="325"/>
      <c r="HE76" s="325"/>
      <c r="HF76" s="325"/>
      <c r="HG76" s="325"/>
      <c r="HH76" s="325"/>
      <c r="HI76" s="325"/>
      <c r="HJ76" s="325"/>
      <c r="HK76" s="325"/>
      <c r="HL76" s="325"/>
      <c r="HM76" s="325"/>
      <c r="HN76" s="325"/>
      <c r="HO76" s="325"/>
      <c r="HP76" s="325"/>
      <c r="HQ76" s="325"/>
      <c r="HR76" s="325"/>
      <c r="HS76" s="325"/>
      <c r="HT76" s="325"/>
      <c r="HU76" s="325"/>
      <c r="HV76" s="325"/>
      <c r="HW76" s="325"/>
      <c r="HX76" s="325"/>
      <c r="HY76" s="325"/>
      <c r="HZ76" s="325"/>
      <c r="IA76" s="325"/>
      <c r="IB76" s="325"/>
      <c r="IC76" s="325"/>
      <c r="ID76" s="325"/>
      <c r="IE76" s="325"/>
      <c r="IF76" s="325"/>
      <c r="IG76" s="325"/>
      <c r="IH76" s="325"/>
      <c r="II76" s="325"/>
      <c r="IJ76" s="325"/>
      <c r="IK76" s="325"/>
      <c r="IL76" s="325"/>
      <c r="IM76" s="325"/>
      <c r="IN76" s="325"/>
    </row>
    <row r="77" spans="1:248" s="182" customFormat="1" ht="16.5" customHeight="1">
      <c r="A77" s="211"/>
      <c r="B77" s="212" t="s">
        <v>207</v>
      </c>
      <c r="C77" s="213"/>
      <c r="D77" s="11" t="s">
        <v>218</v>
      </c>
      <c r="E77" s="215">
        <v>42290</v>
      </c>
      <c r="F77" s="215">
        <v>42299</v>
      </c>
      <c r="G77" s="215">
        <v>42450</v>
      </c>
      <c r="H77" s="215">
        <v>42480</v>
      </c>
      <c r="I77" s="241"/>
      <c r="J77" s="215">
        <v>42527</v>
      </c>
      <c r="K77" s="242">
        <f t="shared" si="24"/>
        <v>237</v>
      </c>
      <c r="L77" s="242">
        <f t="shared" si="25"/>
        <v>228</v>
      </c>
      <c r="M77" s="243">
        <v>14.6</v>
      </c>
      <c r="N77" s="244">
        <v>3</v>
      </c>
      <c r="O77" s="245">
        <v>85.7</v>
      </c>
      <c r="P77" s="242">
        <v>1</v>
      </c>
      <c r="Q77" s="263">
        <v>115.3</v>
      </c>
      <c r="R77" s="263">
        <v>44.6</v>
      </c>
      <c r="S77" s="263">
        <f t="shared" si="26"/>
        <v>38.68169991326973</v>
      </c>
      <c r="T77" s="263">
        <v>35.5</v>
      </c>
      <c r="U77" s="11">
        <v>3</v>
      </c>
      <c r="V77" s="11">
        <v>1</v>
      </c>
      <c r="W77" s="263">
        <v>8.4</v>
      </c>
      <c r="X77" s="263">
        <v>3.1</v>
      </c>
      <c r="Y77" s="278">
        <v>6</v>
      </c>
      <c r="Z77" s="279">
        <v>2</v>
      </c>
      <c r="AA77" s="280" t="s">
        <v>116</v>
      </c>
      <c r="AB77" s="279"/>
      <c r="AC77" s="279"/>
      <c r="AD77" s="280" t="s">
        <v>250</v>
      </c>
      <c r="AE77" s="282"/>
      <c r="AF77" s="279">
        <v>50</v>
      </c>
      <c r="AG77" s="280" t="s">
        <v>273</v>
      </c>
      <c r="AH77" s="280">
        <v>3</v>
      </c>
      <c r="AI77" s="279">
        <v>8.6</v>
      </c>
      <c r="AJ77" s="279">
        <v>3</v>
      </c>
      <c r="AK77" s="288">
        <v>42396</v>
      </c>
      <c r="AL77" s="280">
        <v>2</v>
      </c>
      <c r="AM77" s="288">
        <v>42428</v>
      </c>
      <c r="AN77" s="280">
        <v>2</v>
      </c>
      <c r="AO77" s="288">
        <v>42462</v>
      </c>
      <c r="AP77" s="279">
        <v>1</v>
      </c>
      <c r="AQ77" s="288"/>
      <c r="AR77" s="279"/>
      <c r="AS77" s="278"/>
      <c r="AT77" s="218">
        <v>5</v>
      </c>
      <c r="AU77" s="218">
        <v>1</v>
      </c>
      <c r="AV77" s="218">
        <v>1</v>
      </c>
      <c r="AW77" s="218">
        <v>3</v>
      </c>
      <c r="AX77" s="218">
        <v>3</v>
      </c>
      <c r="AY77" s="244">
        <v>1</v>
      </c>
      <c r="AZ77" s="267">
        <v>47.8</v>
      </c>
      <c r="BA77" s="218"/>
      <c r="BB77" s="308">
        <v>14.3</v>
      </c>
      <c r="BC77" s="302">
        <v>14.04</v>
      </c>
      <c r="BD77" s="302">
        <v>13.55</v>
      </c>
      <c r="BE77" s="282">
        <v>698.341</v>
      </c>
      <c r="BF77" s="313">
        <v>5.2</v>
      </c>
      <c r="BG77" s="313">
        <v>1.3046587552469235</v>
      </c>
      <c r="BH77" s="248">
        <v>6</v>
      </c>
      <c r="BI77" s="325"/>
      <c r="BJ77" s="325"/>
      <c r="BK77" s="325"/>
      <c r="BL77" s="325"/>
      <c r="BM77" s="325"/>
      <c r="BN77" s="325"/>
      <c r="BO77" s="325"/>
      <c r="BP77" s="325"/>
      <c r="BQ77" s="325"/>
      <c r="BR77" s="325"/>
      <c r="BS77" s="325"/>
      <c r="BT77" s="325"/>
      <c r="BU77" s="325"/>
      <c r="BV77" s="325"/>
      <c r="BW77" s="325"/>
      <c r="BX77" s="325"/>
      <c r="BY77" s="325"/>
      <c r="BZ77" s="325"/>
      <c r="CA77" s="325"/>
      <c r="CB77" s="325"/>
      <c r="CC77" s="325"/>
      <c r="CD77" s="325"/>
      <c r="CE77" s="325"/>
      <c r="CF77" s="325"/>
      <c r="CG77" s="325"/>
      <c r="CH77" s="325"/>
      <c r="CI77" s="325"/>
      <c r="CJ77" s="325"/>
      <c r="CK77" s="325"/>
      <c r="CL77" s="325"/>
      <c r="CM77" s="325"/>
      <c r="CN77" s="325"/>
      <c r="CO77" s="325"/>
      <c r="CP77" s="325"/>
      <c r="CQ77" s="325"/>
      <c r="CR77" s="325"/>
      <c r="CS77" s="325"/>
      <c r="CT77" s="325"/>
      <c r="CU77" s="325"/>
      <c r="CV77" s="325"/>
      <c r="CW77" s="325"/>
      <c r="CX77" s="325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  <c r="DJ77" s="325"/>
      <c r="DK77" s="325"/>
      <c r="DL77" s="325"/>
      <c r="DM77" s="325"/>
      <c r="DN77" s="325"/>
      <c r="DO77" s="325"/>
      <c r="DP77" s="325"/>
      <c r="DQ77" s="325"/>
      <c r="DR77" s="325"/>
      <c r="DS77" s="325"/>
      <c r="DT77" s="325"/>
      <c r="DU77" s="325"/>
      <c r="DV77" s="325"/>
      <c r="DW77" s="325"/>
      <c r="DX77" s="325"/>
      <c r="DY77" s="325"/>
      <c r="DZ77" s="325"/>
      <c r="EA77" s="325"/>
      <c r="EB77" s="325"/>
      <c r="EC77" s="325"/>
      <c r="ED77" s="325"/>
      <c r="EE77" s="325"/>
      <c r="EF77" s="325"/>
      <c r="EG77" s="325"/>
      <c r="EH77" s="325"/>
      <c r="EI77" s="325"/>
      <c r="EJ77" s="325"/>
      <c r="EK77" s="325"/>
      <c r="EL77" s="325"/>
      <c r="EM77" s="325"/>
      <c r="EN77" s="325"/>
      <c r="EO77" s="325"/>
      <c r="EP77" s="325"/>
      <c r="EQ77" s="325"/>
      <c r="ER77" s="325"/>
      <c r="ES77" s="325"/>
      <c r="ET77" s="325"/>
      <c r="EU77" s="325"/>
      <c r="EV77" s="325"/>
      <c r="EW77" s="325"/>
      <c r="EX77" s="325"/>
      <c r="EY77" s="325"/>
      <c r="EZ77" s="325"/>
      <c r="FA77" s="325"/>
      <c r="FB77" s="325"/>
      <c r="FC77" s="325"/>
      <c r="FD77" s="325"/>
      <c r="FE77" s="325"/>
      <c r="FF77" s="325"/>
      <c r="FG77" s="325"/>
      <c r="FH77" s="325"/>
      <c r="FI77" s="325"/>
      <c r="FJ77" s="325"/>
      <c r="FK77" s="325"/>
      <c r="FL77" s="325"/>
      <c r="FM77" s="325"/>
      <c r="FN77" s="325"/>
      <c r="FO77" s="325"/>
      <c r="FP77" s="325"/>
      <c r="FQ77" s="325"/>
      <c r="FR77" s="325"/>
      <c r="FS77" s="325"/>
      <c r="FT77" s="325"/>
      <c r="FU77" s="325"/>
      <c r="FV77" s="325"/>
      <c r="FW77" s="325"/>
      <c r="FX77" s="325"/>
      <c r="FY77" s="325"/>
      <c r="FZ77" s="325"/>
      <c r="GA77" s="325"/>
      <c r="GB77" s="325"/>
      <c r="GC77" s="325"/>
      <c r="GD77" s="325"/>
      <c r="GE77" s="325"/>
      <c r="GF77" s="325"/>
      <c r="GG77" s="325"/>
      <c r="GH77" s="325"/>
      <c r="GI77" s="325"/>
      <c r="GJ77" s="325"/>
      <c r="GK77" s="325"/>
      <c r="GL77" s="325"/>
      <c r="GM77" s="325"/>
      <c r="GN77" s="325"/>
      <c r="GO77" s="325"/>
      <c r="GP77" s="325"/>
      <c r="GQ77" s="325"/>
      <c r="GR77" s="325"/>
      <c r="GS77" s="325"/>
      <c r="GT77" s="325"/>
      <c r="GU77" s="325"/>
      <c r="GV77" s="325"/>
      <c r="GW77" s="325"/>
      <c r="GX77" s="325"/>
      <c r="GY77" s="325"/>
      <c r="GZ77" s="325"/>
      <c r="HA77" s="325"/>
      <c r="HB77" s="325"/>
      <c r="HC77" s="325"/>
      <c r="HD77" s="325"/>
      <c r="HE77" s="325"/>
      <c r="HF77" s="325"/>
      <c r="HG77" s="325"/>
      <c r="HH77" s="325"/>
      <c r="HI77" s="325"/>
      <c r="HJ77" s="325"/>
      <c r="HK77" s="325"/>
      <c r="HL77" s="325"/>
      <c r="HM77" s="325"/>
      <c r="HN77" s="325"/>
      <c r="HO77" s="325"/>
      <c r="HP77" s="325"/>
      <c r="HQ77" s="325"/>
      <c r="HR77" s="325"/>
      <c r="HS77" s="325"/>
      <c r="HT77" s="325"/>
      <c r="HU77" s="325"/>
      <c r="HV77" s="325"/>
      <c r="HW77" s="325"/>
      <c r="HX77" s="325"/>
      <c r="HY77" s="325"/>
      <c r="HZ77" s="325"/>
      <c r="IA77" s="325"/>
      <c r="IB77" s="325"/>
      <c r="IC77" s="325"/>
      <c r="ID77" s="325"/>
      <c r="IE77" s="325"/>
      <c r="IF77" s="325"/>
      <c r="IG77" s="325"/>
      <c r="IH77" s="325"/>
      <c r="II77" s="325"/>
      <c r="IJ77" s="325"/>
      <c r="IK77" s="325"/>
      <c r="IL77" s="325"/>
      <c r="IM77" s="325"/>
      <c r="IN77" s="325"/>
    </row>
    <row r="78" spans="1:248" s="182" customFormat="1" ht="16.5" customHeight="1">
      <c r="A78" s="211"/>
      <c r="B78" s="212" t="s">
        <v>207</v>
      </c>
      <c r="C78" s="213"/>
      <c r="D78" s="11" t="s">
        <v>221</v>
      </c>
      <c r="E78" s="216">
        <v>42294</v>
      </c>
      <c r="F78" s="216">
        <v>42299</v>
      </c>
      <c r="G78" s="216"/>
      <c r="H78" s="216">
        <v>42475</v>
      </c>
      <c r="I78" s="241"/>
      <c r="J78" s="216">
        <v>42521</v>
      </c>
      <c r="K78" s="242">
        <f t="shared" si="24"/>
        <v>227</v>
      </c>
      <c r="L78" s="242">
        <f t="shared" si="25"/>
        <v>222</v>
      </c>
      <c r="M78" s="243">
        <v>13</v>
      </c>
      <c r="N78" s="244">
        <v>3</v>
      </c>
      <c r="O78" s="245">
        <v>96</v>
      </c>
      <c r="P78" s="242">
        <v>2</v>
      </c>
      <c r="Q78" s="263">
        <v>99.8</v>
      </c>
      <c r="R78" s="263">
        <v>50.1</v>
      </c>
      <c r="S78" s="263">
        <f t="shared" si="26"/>
        <v>50.20040080160321</v>
      </c>
      <c r="T78" s="263">
        <v>37.6</v>
      </c>
      <c r="U78" s="11">
        <v>1</v>
      </c>
      <c r="V78" s="11">
        <v>1</v>
      </c>
      <c r="W78" s="263">
        <v>9.2</v>
      </c>
      <c r="X78" s="263">
        <v>3.9</v>
      </c>
      <c r="Y78" s="278">
        <v>1</v>
      </c>
      <c r="Z78" s="279">
        <v>3</v>
      </c>
      <c r="AA78" s="280" t="s">
        <v>116</v>
      </c>
      <c r="AB78" s="279"/>
      <c r="AC78" s="280"/>
      <c r="AD78" s="280" t="s">
        <v>115</v>
      </c>
      <c r="AE78" s="282"/>
      <c r="AF78" s="279">
        <v>60</v>
      </c>
      <c r="AG78" s="280"/>
      <c r="AH78" s="280"/>
      <c r="AI78" s="279"/>
      <c r="AJ78" s="279"/>
      <c r="AK78" s="288">
        <v>42706</v>
      </c>
      <c r="AL78" s="280">
        <v>2</v>
      </c>
      <c r="AM78" s="279"/>
      <c r="AN78" s="279"/>
      <c r="AO78" s="279"/>
      <c r="AP78" s="279"/>
      <c r="AQ78" s="279"/>
      <c r="AR78" s="279"/>
      <c r="AS78" s="278">
        <v>9.3</v>
      </c>
      <c r="AT78" s="218">
        <v>5</v>
      </c>
      <c r="AU78" s="218">
        <v>1</v>
      </c>
      <c r="AV78" s="218">
        <v>1</v>
      </c>
      <c r="AW78" s="218">
        <v>1</v>
      </c>
      <c r="AX78" s="218"/>
      <c r="AY78" s="244">
        <v>1</v>
      </c>
      <c r="AZ78" s="267">
        <v>31.8</v>
      </c>
      <c r="BA78" s="307">
        <v>757</v>
      </c>
      <c r="BB78" s="308">
        <v>10.6</v>
      </c>
      <c r="BC78" s="302">
        <v>10.55</v>
      </c>
      <c r="BD78" s="302">
        <v>9.5</v>
      </c>
      <c r="BE78" s="282">
        <v>510.961</v>
      </c>
      <c r="BF78" s="313">
        <v>-19.02</v>
      </c>
      <c r="BG78" s="313">
        <v>-5.910012459165648</v>
      </c>
      <c r="BH78" s="248">
        <v>9</v>
      </c>
      <c r="BI78" s="325"/>
      <c r="BJ78" s="325"/>
      <c r="BK78" s="325"/>
      <c r="BL78" s="325"/>
      <c r="BM78" s="325"/>
      <c r="BN78" s="325"/>
      <c r="BO78" s="325"/>
      <c r="BP78" s="325"/>
      <c r="BQ78" s="325"/>
      <c r="BR78" s="325"/>
      <c r="BS78" s="325"/>
      <c r="BT78" s="325"/>
      <c r="BU78" s="325"/>
      <c r="BV78" s="325"/>
      <c r="BW78" s="325"/>
      <c r="BX78" s="325"/>
      <c r="BY78" s="325"/>
      <c r="BZ78" s="325"/>
      <c r="CA78" s="325"/>
      <c r="CB78" s="325"/>
      <c r="CC78" s="325"/>
      <c r="CD78" s="325"/>
      <c r="CE78" s="325"/>
      <c r="CF78" s="325"/>
      <c r="CG78" s="325"/>
      <c r="CH78" s="325"/>
      <c r="CI78" s="325"/>
      <c r="CJ78" s="325"/>
      <c r="CK78" s="325"/>
      <c r="CL78" s="325"/>
      <c r="CM78" s="325"/>
      <c r="CN78" s="325"/>
      <c r="CO78" s="325"/>
      <c r="CP78" s="325"/>
      <c r="CQ78" s="325"/>
      <c r="CR78" s="325"/>
      <c r="CS78" s="325"/>
      <c r="CT78" s="325"/>
      <c r="CU78" s="325"/>
      <c r="CV78" s="325"/>
      <c r="CW78" s="325"/>
      <c r="CX78" s="325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  <c r="DJ78" s="325"/>
      <c r="DK78" s="325"/>
      <c r="DL78" s="325"/>
      <c r="DM78" s="325"/>
      <c r="DN78" s="325"/>
      <c r="DO78" s="325"/>
      <c r="DP78" s="325"/>
      <c r="DQ78" s="325"/>
      <c r="DR78" s="325"/>
      <c r="DS78" s="325"/>
      <c r="DT78" s="325"/>
      <c r="DU78" s="325"/>
      <c r="DV78" s="325"/>
      <c r="DW78" s="325"/>
      <c r="DX78" s="325"/>
      <c r="DY78" s="325"/>
      <c r="DZ78" s="325"/>
      <c r="EA78" s="325"/>
      <c r="EB78" s="325"/>
      <c r="EC78" s="325"/>
      <c r="ED78" s="325"/>
      <c r="EE78" s="325"/>
      <c r="EF78" s="325"/>
      <c r="EG78" s="325"/>
      <c r="EH78" s="325"/>
      <c r="EI78" s="325"/>
      <c r="EJ78" s="325"/>
      <c r="EK78" s="325"/>
      <c r="EL78" s="325"/>
      <c r="EM78" s="325"/>
      <c r="EN78" s="325"/>
      <c r="EO78" s="325"/>
      <c r="EP78" s="325"/>
      <c r="EQ78" s="325"/>
      <c r="ER78" s="325"/>
      <c r="ES78" s="325"/>
      <c r="ET78" s="325"/>
      <c r="EU78" s="325"/>
      <c r="EV78" s="325"/>
      <c r="EW78" s="325"/>
      <c r="EX78" s="325"/>
      <c r="EY78" s="325"/>
      <c r="EZ78" s="325"/>
      <c r="FA78" s="325"/>
      <c r="FB78" s="325"/>
      <c r="FC78" s="325"/>
      <c r="FD78" s="325"/>
      <c r="FE78" s="325"/>
      <c r="FF78" s="325"/>
      <c r="FG78" s="325"/>
      <c r="FH78" s="325"/>
      <c r="FI78" s="325"/>
      <c r="FJ78" s="325"/>
      <c r="FK78" s="325"/>
      <c r="FL78" s="325"/>
      <c r="FM78" s="325"/>
      <c r="FN78" s="325"/>
      <c r="FO78" s="325"/>
      <c r="FP78" s="325"/>
      <c r="FQ78" s="325"/>
      <c r="FR78" s="325"/>
      <c r="FS78" s="325"/>
      <c r="FT78" s="325"/>
      <c r="FU78" s="325"/>
      <c r="FV78" s="325"/>
      <c r="FW78" s="325"/>
      <c r="FX78" s="325"/>
      <c r="FY78" s="325"/>
      <c r="FZ78" s="325"/>
      <c r="GA78" s="325"/>
      <c r="GB78" s="325"/>
      <c r="GC78" s="325"/>
      <c r="GD78" s="325"/>
      <c r="GE78" s="325"/>
      <c r="GF78" s="325"/>
      <c r="GG78" s="325"/>
      <c r="GH78" s="325"/>
      <c r="GI78" s="325"/>
      <c r="GJ78" s="325"/>
      <c r="GK78" s="325"/>
      <c r="GL78" s="325"/>
      <c r="GM78" s="325"/>
      <c r="GN78" s="325"/>
      <c r="GO78" s="325"/>
      <c r="GP78" s="325"/>
      <c r="GQ78" s="325"/>
      <c r="GR78" s="325"/>
      <c r="GS78" s="325"/>
      <c r="GT78" s="325"/>
      <c r="GU78" s="325"/>
      <c r="GV78" s="325"/>
      <c r="GW78" s="325"/>
      <c r="GX78" s="325"/>
      <c r="GY78" s="325"/>
      <c r="GZ78" s="325"/>
      <c r="HA78" s="325"/>
      <c r="HB78" s="325"/>
      <c r="HC78" s="325"/>
      <c r="HD78" s="325"/>
      <c r="HE78" s="325"/>
      <c r="HF78" s="325"/>
      <c r="HG78" s="325"/>
      <c r="HH78" s="325"/>
      <c r="HI78" s="325"/>
      <c r="HJ78" s="325"/>
      <c r="HK78" s="325"/>
      <c r="HL78" s="325"/>
      <c r="HM78" s="325"/>
      <c r="HN78" s="325"/>
      <c r="HO78" s="325"/>
      <c r="HP78" s="325"/>
      <c r="HQ78" s="325"/>
      <c r="HR78" s="325"/>
      <c r="HS78" s="325"/>
      <c r="HT78" s="325"/>
      <c r="HU78" s="325"/>
      <c r="HV78" s="325"/>
      <c r="HW78" s="325"/>
      <c r="HX78" s="325"/>
      <c r="HY78" s="325"/>
      <c r="HZ78" s="325"/>
      <c r="IA78" s="325"/>
      <c r="IB78" s="325"/>
      <c r="IC78" s="325"/>
      <c r="ID78" s="325"/>
      <c r="IE78" s="325"/>
      <c r="IF78" s="325"/>
      <c r="IG78" s="325"/>
      <c r="IH78" s="325"/>
      <c r="II78" s="325"/>
      <c r="IJ78" s="325"/>
      <c r="IK78" s="325"/>
      <c r="IL78" s="325"/>
      <c r="IM78" s="325"/>
      <c r="IN78" s="325"/>
    </row>
    <row r="79" spans="1:248" s="182" customFormat="1" ht="16.5" customHeight="1">
      <c r="A79" s="211"/>
      <c r="B79" s="212" t="s">
        <v>207</v>
      </c>
      <c r="C79" s="213"/>
      <c r="D79" s="11" t="s">
        <v>222</v>
      </c>
      <c r="E79" s="214">
        <v>42292</v>
      </c>
      <c r="F79" s="214">
        <v>42299</v>
      </c>
      <c r="G79" s="214">
        <v>42445</v>
      </c>
      <c r="H79" s="214">
        <v>42476</v>
      </c>
      <c r="I79" s="241"/>
      <c r="J79" s="214">
        <v>42525</v>
      </c>
      <c r="K79" s="242">
        <f t="shared" si="24"/>
        <v>233</v>
      </c>
      <c r="L79" s="242">
        <f t="shared" si="25"/>
        <v>226</v>
      </c>
      <c r="M79" s="243">
        <v>15</v>
      </c>
      <c r="N79" s="244">
        <v>3</v>
      </c>
      <c r="O79" s="245">
        <v>78</v>
      </c>
      <c r="P79" s="242">
        <v>2</v>
      </c>
      <c r="Q79" s="245">
        <v>108.33</v>
      </c>
      <c r="R79" s="263">
        <v>45.23</v>
      </c>
      <c r="S79" s="263">
        <f t="shared" si="26"/>
        <v>41.752053909351055</v>
      </c>
      <c r="T79" s="263">
        <v>35.4</v>
      </c>
      <c r="U79" s="11">
        <v>1</v>
      </c>
      <c r="V79" s="11">
        <v>1</v>
      </c>
      <c r="W79" s="263">
        <v>8.7</v>
      </c>
      <c r="X79" s="263">
        <v>3.02</v>
      </c>
      <c r="Y79" s="278">
        <v>1</v>
      </c>
      <c r="Z79" s="279">
        <v>2</v>
      </c>
      <c r="AA79" s="280" t="s">
        <v>116</v>
      </c>
      <c r="AB79" s="279"/>
      <c r="AC79" s="279"/>
      <c r="AD79" s="280" t="s">
        <v>116</v>
      </c>
      <c r="AE79" s="282"/>
      <c r="AF79" s="279">
        <v>2</v>
      </c>
      <c r="AG79" s="280" t="s">
        <v>90</v>
      </c>
      <c r="AH79" s="280">
        <v>2</v>
      </c>
      <c r="AI79" s="279"/>
      <c r="AJ79" s="279"/>
      <c r="AK79" s="288">
        <v>42699</v>
      </c>
      <c r="AL79" s="280">
        <v>2</v>
      </c>
      <c r="AM79" s="288">
        <v>42440</v>
      </c>
      <c r="AN79" s="280">
        <v>2</v>
      </c>
      <c r="AO79" s="288"/>
      <c r="AP79" s="279"/>
      <c r="AQ79" s="288"/>
      <c r="AR79" s="279"/>
      <c r="AS79" s="278"/>
      <c r="AT79" s="218">
        <v>5</v>
      </c>
      <c r="AU79" s="218">
        <v>1</v>
      </c>
      <c r="AV79" s="218">
        <v>1</v>
      </c>
      <c r="AW79" s="218">
        <v>3</v>
      </c>
      <c r="AX79" s="218">
        <v>2.5</v>
      </c>
      <c r="AY79" s="244">
        <v>1</v>
      </c>
      <c r="AZ79" s="267">
        <v>46.1</v>
      </c>
      <c r="BA79" s="307">
        <v>807</v>
      </c>
      <c r="BB79" s="308">
        <v>12.541</v>
      </c>
      <c r="BC79" s="302">
        <v>12.7</v>
      </c>
      <c r="BD79" s="302">
        <v>12.411</v>
      </c>
      <c r="BE79" s="282">
        <v>627.686</v>
      </c>
      <c r="BF79" s="313">
        <v>10.18</v>
      </c>
      <c r="BG79" s="313">
        <v>4.430454923387561</v>
      </c>
      <c r="BH79" s="248">
        <v>3</v>
      </c>
      <c r="BI79" s="325"/>
      <c r="BJ79" s="325"/>
      <c r="BK79" s="325"/>
      <c r="BL79" s="325"/>
      <c r="BM79" s="325"/>
      <c r="BN79" s="325"/>
      <c r="BO79" s="325"/>
      <c r="BP79" s="325"/>
      <c r="BQ79" s="325"/>
      <c r="BR79" s="325"/>
      <c r="BS79" s="325"/>
      <c r="BT79" s="325"/>
      <c r="BU79" s="325"/>
      <c r="BV79" s="325"/>
      <c r="BW79" s="325"/>
      <c r="BX79" s="325"/>
      <c r="BY79" s="325"/>
      <c r="BZ79" s="325"/>
      <c r="CA79" s="325"/>
      <c r="CB79" s="325"/>
      <c r="CC79" s="325"/>
      <c r="CD79" s="325"/>
      <c r="CE79" s="325"/>
      <c r="CF79" s="325"/>
      <c r="CG79" s="325"/>
      <c r="CH79" s="325"/>
      <c r="CI79" s="325"/>
      <c r="CJ79" s="325"/>
      <c r="CK79" s="325"/>
      <c r="CL79" s="325"/>
      <c r="CM79" s="325"/>
      <c r="CN79" s="325"/>
      <c r="CO79" s="325"/>
      <c r="CP79" s="325"/>
      <c r="CQ79" s="325"/>
      <c r="CR79" s="325"/>
      <c r="CS79" s="325"/>
      <c r="CT79" s="325"/>
      <c r="CU79" s="325"/>
      <c r="CV79" s="325"/>
      <c r="CW79" s="325"/>
      <c r="CX79" s="325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  <c r="DJ79" s="325"/>
      <c r="DK79" s="325"/>
      <c r="DL79" s="325"/>
      <c r="DM79" s="325"/>
      <c r="DN79" s="325"/>
      <c r="DO79" s="325"/>
      <c r="DP79" s="325"/>
      <c r="DQ79" s="325"/>
      <c r="DR79" s="325"/>
      <c r="DS79" s="325"/>
      <c r="DT79" s="325"/>
      <c r="DU79" s="325"/>
      <c r="DV79" s="325"/>
      <c r="DW79" s="325"/>
      <c r="DX79" s="325"/>
      <c r="DY79" s="325"/>
      <c r="DZ79" s="325"/>
      <c r="EA79" s="325"/>
      <c r="EB79" s="325"/>
      <c r="EC79" s="325"/>
      <c r="ED79" s="325"/>
      <c r="EE79" s="325"/>
      <c r="EF79" s="325"/>
      <c r="EG79" s="325"/>
      <c r="EH79" s="325"/>
      <c r="EI79" s="325"/>
      <c r="EJ79" s="325"/>
      <c r="EK79" s="325"/>
      <c r="EL79" s="325"/>
      <c r="EM79" s="325"/>
      <c r="EN79" s="325"/>
      <c r="EO79" s="325"/>
      <c r="EP79" s="325"/>
      <c r="EQ79" s="325"/>
      <c r="ER79" s="325"/>
      <c r="ES79" s="325"/>
      <c r="ET79" s="325"/>
      <c r="EU79" s="325"/>
      <c r="EV79" s="325"/>
      <c r="EW79" s="325"/>
      <c r="EX79" s="325"/>
      <c r="EY79" s="325"/>
      <c r="EZ79" s="325"/>
      <c r="FA79" s="325"/>
      <c r="FB79" s="325"/>
      <c r="FC79" s="325"/>
      <c r="FD79" s="325"/>
      <c r="FE79" s="325"/>
      <c r="FF79" s="325"/>
      <c r="FG79" s="325"/>
      <c r="FH79" s="325"/>
      <c r="FI79" s="325"/>
      <c r="FJ79" s="325"/>
      <c r="FK79" s="325"/>
      <c r="FL79" s="325"/>
      <c r="FM79" s="325"/>
      <c r="FN79" s="325"/>
      <c r="FO79" s="325"/>
      <c r="FP79" s="325"/>
      <c r="FQ79" s="325"/>
      <c r="FR79" s="325"/>
      <c r="FS79" s="325"/>
      <c r="FT79" s="325"/>
      <c r="FU79" s="325"/>
      <c r="FV79" s="325"/>
      <c r="FW79" s="325"/>
      <c r="FX79" s="325"/>
      <c r="FY79" s="325"/>
      <c r="FZ79" s="325"/>
      <c r="GA79" s="325"/>
      <c r="GB79" s="325"/>
      <c r="GC79" s="325"/>
      <c r="GD79" s="325"/>
      <c r="GE79" s="325"/>
      <c r="GF79" s="325"/>
      <c r="GG79" s="325"/>
      <c r="GH79" s="325"/>
      <c r="GI79" s="325"/>
      <c r="GJ79" s="325"/>
      <c r="GK79" s="325"/>
      <c r="GL79" s="325"/>
      <c r="GM79" s="325"/>
      <c r="GN79" s="325"/>
      <c r="GO79" s="325"/>
      <c r="GP79" s="325"/>
      <c r="GQ79" s="325"/>
      <c r="GR79" s="325"/>
      <c r="GS79" s="325"/>
      <c r="GT79" s="325"/>
      <c r="GU79" s="325"/>
      <c r="GV79" s="325"/>
      <c r="GW79" s="325"/>
      <c r="GX79" s="325"/>
      <c r="GY79" s="325"/>
      <c r="GZ79" s="325"/>
      <c r="HA79" s="325"/>
      <c r="HB79" s="325"/>
      <c r="HC79" s="325"/>
      <c r="HD79" s="325"/>
      <c r="HE79" s="325"/>
      <c r="HF79" s="325"/>
      <c r="HG79" s="325"/>
      <c r="HH79" s="325"/>
      <c r="HI79" s="325"/>
      <c r="HJ79" s="325"/>
      <c r="HK79" s="325"/>
      <c r="HL79" s="325"/>
      <c r="HM79" s="325"/>
      <c r="HN79" s="325"/>
      <c r="HO79" s="325"/>
      <c r="HP79" s="325"/>
      <c r="HQ79" s="325"/>
      <c r="HR79" s="325"/>
      <c r="HS79" s="325"/>
      <c r="HT79" s="325"/>
      <c r="HU79" s="325"/>
      <c r="HV79" s="325"/>
      <c r="HW79" s="325"/>
      <c r="HX79" s="325"/>
      <c r="HY79" s="325"/>
      <c r="HZ79" s="325"/>
      <c r="IA79" s="325"/>
      <c r="IB79" s="325"/>
      <c r="IC79" s="325"/>
      <c r="ID79" s="325"/>
      <c r="IE79" s="325"/>
      <c r="IF79" s="325"/>
      <c r="IG79" s="325"/>
      <c r="IH79" s="325"/>
      <c r="II79" s="325"/>
      <c r="IJ79" s="325"/>
      <c r="IK79" s="325"/>
      <c r="IL79" s="325"/>
      <c r="IM79" s="325"/>
      <c r="IN79" s="325"/>
    </row>
    <row r="80" spans="1:248" s="182" customFormat="1" ht="16.5" customHeight="1">
      <c r="A80" s="211"/>
      <c r="B80" s="212" t="s">
        <v>207</v>
      </c>
      <c r="C80" s="213"/>
      <c r="D80" s="11" t="s">
        <v>108</v>
      </c>
      <c r="E80" s="214">
        <v>42295</v>
      </c>
      <c r="F80" s="214">
        <v>42301</v>
      </c>
      <c r="G80" s="214">
        <v>42450</v>
      </c>
      <c r="H80" s="214">
        <v>42476</v>
      </c>
      <c r="I80" s="241"/>
      <c r="J80" s="214">
        <v>42524</v>
      </c>
      <c r="K80" s="242">
        <f t="shared" si="24"/>
        <v>229</v>
      </c>
      <c r="L80" s="242">
        <f t="shared" si="25"/>
        <v>223</v>
      </c>
      <c r="M80" s="243">
        <v>14.5</v>
      </c>
      <c r="N80" s="244">
        <v>1</v>
      </c>
      <c r="O80" s="245">
        <v>78.3</v>
      </c>
      <c r="P80" s="242">
        <v>2</v>
      </c>
      <c r="Q80" s="263">
        <v>102.67</v>
      </c>
      <c r="R80" s="263">
        <v>39.67</v>
      </c>
      <c r="S80" s="263">
        <f t="shared" si="26"/>
        <v>38.638355897535796</v>
      </c>
      <c r="T80" s="263">
        <v>31.6</v>
      </c>
      <c r="U80" s="11">
        <v>1</v>
      </c>
      <c r="V80" s="11">
        <v>1</v>
      </c>
      <c r="W80" s="263">
        <v>8.8</v>
      </c>
      <c r="X80" s="263">
        <v>2.7</v>
      </c>
      <c r="Y80" s="278">
        <v>0.76</v>
      </c>
      <c r="Z80" s="279"/>
      <c r="AA80" s="280" t="s">
        <v>74</v>
      </c>
      <c r="AB80" s="279"/>
      <c r="AC80" s="279"/>
      <c r="AD80" s="279"/>
      <c r="AE80" s="279"/>
      <c r="AF80" s="279"/>
      <c r="AG80" s="280" t="s">
        <v>252</v>
      </c>
      <c r="AH80" s="280" t="s">
        <v>74</v>
      </c>
      <c r="AI80" s="279"/>
      <c r="AJ80" s="279"/>
      <c r="AK80" s="288">
        <v>42714</v>
      </c>
      <c r="AL80" s="280" t="s">
        <v>116</v>
      </c>
      <c r="AM80" s="288">
        <v>42445</v>
      </c>
      <c r="AN80" s="280">
        <v>1</v>
      </c>
      <c r="AO80" s="288"/>
      <c r="AP80" s="279"/>
      <c r="AQ80" s="288"/>
      <c r="AR80" s="279"/>
      <c r="AS80" s="278"/>
      <c r="AT80" s="218">
        <v>5</v>
      </c>
      <c r="AU80" s="218">
        <v>1</v>
      </c>
      <c r="AV80" s="218">
        <v>1</v>
      </c>
      <c r="AW80" s="218">
        <v>1</v>
      </c>
      <c r="AX80" s="218"/>
      <c r="AY80" s="218">
        <v>1</v>
      </c>
      <c r="AZ80" s="218">
        <v>46.5</v>
      </c>
      <c r="BA80" s="218"/>
      <c r="BB80" s="308">
        <v>11.14</v>
      </c>
      <c r="BC80" s="302">
        <v>11.1</v>
      </c>
      <c r="BD80" s="302">
        <v>11.15</v>
      </c>
      <c r="BE80" s="282">
        <v>556.639</v>
      </c>
      <c r="BF80" s="313">
        <v>5.17</v>
      </c>
      <c r="BG80" s="313">
        <v>2.2841790120134764</v>
      </c>
      <c r="BH80" s="218">
        <v>6</v>
      </c>
      <c r="BI80" s="325"/>
      <c r="BJ80" s="325"/>
      <c r="BK80" s="325"/>
      <c r="BL80" s="325"/>
      <c r="BM80" s="325"/>
      <c r="BN80" s="325"/>
      <c r="BO80" s="325"/>
      <c r="BP80" s="325"/>
      <c r="BQ80" s="325"/>
      <c r="BR80" s="325"/>
      <c r="BS80" s="325"/>
      <c r="BT80" s="325"/>
      <c r="BU80" s="325"/>
      <c r="BV80" s="325"/>
      <c r="BW80" s="325"/>
      <c r="BX80" s="325"/>
      <c r="BY80" s="325"/>
      <c r="BZ80" s="325"/>
      <c r="CA80" s="325"/>
      <c r="CB80" s="325"/>
      <c r="CC80" s="325"/>
      <c r="CD80" s="325"/>
      <c r="CE80" s="325"/>
      <c r="CF80" s="325"/>
      <c r="CG80" s="325"/>
      <c r="CH80" s="325"/>
      <c r="CI80" s="325"/>
      <c r="CJ80" s="325"/>
      <c r="CK80" s="325"/>
      <c r="CL80" s="325"/>
      <c r="CM80" s="325"/>
      <c r="CN80" s="325"/>
      <c r="CO80" s="325"/>
      <c r="CP80" s="325"/>
      <c r="CQ80" s="325"/>
      <c r="CR80" s="325"/>
      <c r="CS80" s="325"/>
      <c r="CT80" s="325"/>
      <c r="CU80" s="325"/>
      <c r="CV80" s="325"/>
      <c r="CW80" s="325"/>
      <c r="CX80" s="325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  <c r="DJ80" s="325"/>
      <c r="DK80" s="325"/>
      <c r="DL80" s="325"/>
      <c r="DM80" s="325"/>
      <c r="DN80" s="325"/>
      <c r="DO80" s="325"/>
      <c r="DP80" s="325"/>
      <c r="DQ80" s="325"/>
      <c r="DR80" s="325"/>
      <c r="DS80" s="325"/>
      <c r="DT80" s="325"/>
      <c r="DU80" s="325"/>
      <c r="DV80" s="325"/>
      <c r="DW80" s="325"/>
      <c r="DX80" s="325"/>
      <c r="DY80" s="325"/>
      <c r="DZ80" s="325"/>
      <c r="EA80" s="325"/>
      <c r="EB80" s="325"/>
      <c r="EC80" s="325"/>
      <c r="ED80" s="325"/>
      <c r="EE80" s="325"/>
      <c r="EF80" s="325"/>
      <c r="EG80" s="325"/>
      <c r="EH80" s="325"/>
      <c r="EI80" s="325"/>
      <c r="EJ80" s="325"/>
      <c r="EK80" s="325"/>
      <c r="EL80" s="325"/>
      <c r="EM80" s="325"/>
      <c r="EN80" s="325"/>
      <c r="EO80" s="325"/>
      <c r="EP80" s="325"/>
      <c r="EQ80" s="325"/>
      <c r="ER80" s="325"/>
      <c r="ES80" s="325"/>
      <c r="ET80" s="325"/>
      <c r="EU80" s="325"/>
      <c r="EV80" s="325"/>
      <c r="EW80" s="325"/>
      <c r="EX80" s="325"/>
      <c r="EY80" s="325"/>
      <c r="EZ80" s="325"/>
      <c r="FA80" s="325"/>
      <c r="FB80" s="325"/>
      <c r="FC80" s="325"/>
      <c r="FD80" s="325"/>
      <c r="FE80" s="325"/>
      <c r="FF80" s="325"/>
      <c r="FG80" s="325"/>
      <c r="FH80" s="325"/>
      <c r="FI80" s="325"/>
      <c r="FJ80" s="325"/>
      <c r="FK80" s="325"/>
      <c r="FL80" s="325"/>
      <c r="FM80" s="325"/>
      <c r="FN80" s="325"/>
      <c r="FO80" s="325"/>
      <c r="FP80" s="325"/>
      <c r="FQ80" s="325"/>
      <c r="FR80" s="325"/>
      <c r="FS80" s="325"/>
      <c r="FT80" s="325"/>
      <c r="FU80" s="325"/>
      <c r="FV80" s="325"/>
      <c r="FW80" s="325"/>
      <c r="FX80" s="325"/>
      <c r="FY80" s="325"/>
      <c r="FZ80" s="325"/>
      <c r="GA80" s="325"/>
      <c r="GB80" s="325"/>
      <c r="GC80" s="325"/>
      <c r="GD80" s="325"/>
      <c r="GE80" s="325"/>
      <c r="GF80" s="325"/>
      <c r="GG80" s="325"/>
      <c r="GH80" s="325"/>
      <c r="GI80" s="325"/>
      <c r="GJ80" s="325"/>
      <c r="GK80" s="325"/>
      <c r="GL80" s="325"/>
      <c r="GM80" s="325"/>
      <c r="GN80" s="325"/>
      <c r="GO80" s="325"/>
      <c r="GP80" s="325"/>
      <c r="GQ80" s="325"/>
      <c r="GR80" s="325"/>
      <c r="GS80" s="325"/>
      <c r="GT80" s="325"/>
      <c r="GU80" s="325"/>
      <c r="GV80" s="325"/>
      <c r="GW80" s="325"/>
      <c r="GX80" s="325"/>
      <c r="GY80" s="325"/>
      <c r="GZ80" s="325"/>
      <c r="HA80" s="325"/>
      <c r="HB80" s="325"/>
      <c r="HC80" s="325"/>
      <c r="HD80" s="325"/>
      <c r="HE80" s="325"/>
      <c r="HF80" s="325"/>
      <c r="HG80" s="325"/>
      <c r="HH80" s="325"/>
      <c r="HI80" s="325"/>
      <c r="HJ80" s="325"/>
      <c r="HK80" s="325"/>
      <c r="HL80" s="325"/>
      <c r="HM80" s="325"/>
      <c r="HN80" s="325"/>
      <c r="HO80" s="325"/>
      <c r="HP80" s="325"/>
      <c r="HQ80" s="325"/>
      <c r="HR80" s="325"/>
      <c r="HS80" s="325"/>
      <c r="HT80" s="325"/>
      <c r="HU80" s="325"/>
      <c r="HV80" s="325"/>
      <c r="HW80" s="325"/>
      <c r="HX80" s="325"/>
      <c r="HY80" s="325"/>
      <c r="HZ80" s="325"/>
      <c r="IA80" s="325"/>
      <c r="IB80" s="325"/>
      <c r="IC80" s="325"/>
      <c r="ID80" s="325"/>
      <c r="IE80" s="325"/>
      <c r="IF80" s="325"/>
      <c r="IG80" s="325"/>
      <c r="IH80" s="325"/>
      <c r="II80" s="325"/>
      <c r="IJ80" s="325"/>
      <c r="IK80" s="325"/>
      <c r="IL80" s="325"/>
      <c r="IM80" s="325"/>
      <c r="IN80" s="325"/>
    </row>
    <row r="81" spans="1:248" s="182" customFormat="1" ht="16.5" customHeight="1">
      <c r="A81" s="211"/>
      <c r="B81" s="212" t="s">
        <v>207</v>
      </c>
      <c r="C81" s="213"/>
      <c r="D81" s="11" t="s">
        <v>224</v>
      </c>
      <c r="E81" s="215">
        <v>42297</v>
      </c>
      <c r="F81" s="215">
        <v>42304</v>
      </c>
      <c r="G81" s="215">
        <v>42445</v>
      </c>
      <c r="H81" s="215">
        <v>42476</v>
      </c>
      <c r="I81" s="241"/>
      <c r="J81" s="215">
        <v>42526</v>
      </c>
      <c r="K81" s="242">
        <f t="shared" si="24"/>
        <v>229</v>
      </c>
      <c r="L81" s="242">
        <f t="shared" si="25"/>
        <v>222</v>
      </c>
      <c r="M81" s="243">
        <v>13.9</v>
      </c>
      <c r="N81" s="244">
        <v>1</v>
      </c>
      <c r="O81" s="245">
        <v>78</v>
      </c>
      <c r="P81" s="242">
        <v>1</v>
      </c>
      <c r="Q81" s="263">
        <v>95.4</v>
      </c>
      <c r="R81" s="263">
        <v>42.4</v>
      </c>
      <c r="S81" s="263">
        <f t="shared" si="26"/>
        <v>44.44444444444444</v>
      </c>
      <c r="T81" s="263">
        <v>36.4</v>
      </c>
      <c r="U81" s="11">
        <v>3</v>
      </c>
      <c r="V81" s="11">
        <v>1</v>
      </c>
      <c r="W81" s="263">
        <v>7.9</v>
      </c>
      <c r="X81" s="263">
        <v>3.1</v>
      </c>
      <c r="Y81" s="278">
        <v>4</v>
      </c>
      <c r="Z81" s="279">
        <v>2</v>
      </c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8"/>
      <c r="AT81" s="218">
        <v>5</v>
      </c>
      <c r="AU81" s="218">
        <v>1</v>
      </c>
      <c r="AV81" s="218">
        <v>1</v>
      </c>
      <c r="AW81" s="218">
        <v>1</v>
      </c>
      <c r="AX81" s="218"/>
      <c r="AY81" s="244">
        <v>1</v>
      </c>
      <c r="AZ81" s="267">
        <v>40.8</v>
      </c>
      <c r="BA81" s="307"/>
      <c r="BB81" s="308">
        <v>12.247</v>
      </c>
      <c r="BC81" s="302">
        <v>12.145</v>
      </c>
      <c r="BD81" s="302">
        <v>12.302</v>
      </c>
      <c r="BE81" s="282">
        <v>611.728</v>
      </c>
      <c r="BF81" s="313">
        <v>2.11</v>
      </c>
      <c r="BG81" s="313">
        <v>1.28</v>
      </c>
      <c r="BH81" s="248">
        <v>5</v>
      </c>
      <c r="BI81" s="325"/>
      <c r="BJ81" s="325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5"/>
      <c r="BW81" s="325"/>
      <c r="BX81" s="325"/>
      <c r="BY81" s="325"/>
      <c r="BZ81" s="325"/>
      <c r="CA81" s="325"/>
      <c r="CB81" s="325"/>
      <c r="CC81" s="325"/>
      <c r="CD81" s="325"/>
      <c r="CE81" s="325"/>
      <c r="CF81" s="325"/>
      <c r="CG81" s="325"/>
      <c r="CH81" s="325"/>
      <c r="CI81" s="325"/>
      <c r="CJ81" s="325"/>
      <c r="CK81" s="325"/>
      <c r="CL81" s="325"/>
      <c r="CM81" s="325"/>
      <c r="CN81" s="325"/>
      <c r="CO81" s="325"/>
      <c r="CP81" s="325"/>
      <c r="CQ81" s="325"/>
      <c r="CR81" s="325"/>
      <c r="CS81" s="325"/>
      <c r="CT81" s="325"/>
      <c r="CU81" s="325"/>
      <c r="CV81" s="325"/>
      <c r="CW81" s="325"/>
      <c r="CX81" s="325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  <c r="DJ81" s="325"/>
      <c r="DK81" s="325"/>
      <c r="DL81" s="325"/>
      <c r="DM81" s="325"/>
      <c r="DN81" s="325"/>
      <c r="DO81" s="325"/>
      <c r="DP81" s="325"/>
      <c r="DQ81" s="325"/>
      <c r="DR81" s="325"/>
      <c r="DS81" s="325"/>
      <c r="DT81" s="325"/>
      <c r="DU81" s="325"/>
      <c r="DV81" s="325"/>
      <c r="DW81" s="325"/>
      <c r="DX81" s="325"/>
      <c r="DY81" s="325"/>
      <c r="DZ81" s="325"/>
      <c r="EA81" s="325"/>
      <c r="EB81" s="325"/>
      <c r="EC81" s="325"/>
      <c r="ED81" s="325"/>
      <c r="EE81" s="325"/>
      <c r="EF81" s="325"/>
      <c r="EG81" s="325"/>
      <c r="EH81" s="325"/>
      <c r="EI81" s="325"/>
      <c r="EJ81" s="325"/>
      <c r="EK81" s="325"/>
      <c r="EL81" s="325"/>
      <c r="EM81" s="325"/>
      <c r="EN81" s="325"/>
      <c r="EO81" s="325"/>
      <c r="EP81" s="325"/>
      <c r="EQ81" s="325"/>
      <c r="ER81" s="325"/>
      <c r="ES81" s="325"/>
      <c r="ET81" s="325"/>
      <c r="EU81" s="325"/>
      <c r="EV81" s="325"/>
      <c r="EW81" s="325"/>
      <c r="EX81" s="325"/>
      <c r="EY81" s="325"/>
      <c r="EZ81" s="325"/>
      <c r="FA81" s="325"/>
      <c r="FB81" s="325"/>
      <c r="FC81" s="325"/>
      <c r="FD81" s="325"/>
      <c r="FE81" s="325"/>
      <c r="FF81" s="325"/>
      <c r="FG81" s="325"/>
      <c r="FH81" s="325"/>
      <c r="FI81" s="325"/>
      <c r="FJ81" s="325"/>
      <c r="FK81" s="325"/>
      <c r="FL81" s="325"/>
      <c r="FM81" s="325"/>
      <c r="FN81" s="325"/>
      <c r="FO81" s="325"/>
      <c r="FP81" s="325"/>
      <c r="FQ81" s="325"/>
      <c r="FR81" s="325"/>
      <c r="FS81" s="325"/>
      <c r="FT81" s="325"/>
      <c r="FU81" s="325"/>
      <c r="FV81" s="325"/>
      <c r="FW81" s="325"/>
      <c r="FX81" s="325"/>
      <c r="FY81" s="325"/>
      <c r="FZ81" s="325"/>
      <c r="GA81" s="325"/>
      <c r="GB81" s="325"/>
      <c r="GC81" s="325"/>
      <c r="GD81" s="325"/>
      <c r="GE81" s="325"/>
      <c r="GF81" s="325"/>
      <c r="GG81" s="325"/>
      <c r="GH81" s="325"/>
      <c r="GI81" s="325"/>
      <c r="GJ81" s="325"/>
      <c r="GK81" s="325"/>
      <c r="GL81" s="325"/>
      <c r="GM81" s="325"/>
      <c r="GN81" s="325"/>
      <c r="GO81" s="325"/>
      <c r="GP81" s="325"/>
      <c r="GQ81" s="325"/>
      <c r="GR81" s="325"/>
      <c r="GS81" s="325"/>
      <c r="GT81" s="325"/>
      <c r="GU81" s="325"/>
      <c r="GV81" s="325"/>
      <c r="GW81" s="325"/>
      <c r="GX81" s="325"/>
      <c r="GY81" s="325"/>
      <c r="GZ81" s="325"/>
      <c r="HA81" s="325"/>
      <c r="HB81" s="325"/>
      <c r="HC81" s="325"/>
      <c r="HD81" s="325"/>
      <c r="HE81" s="325"/>
      <c r="HF81" s="325"/>
      <c r="HG81" s="325"/>
      <c r="HH81" s="325"/>
      <c r="HI81" s="325"/>
      <c r="HJ81" s="325"/>
      <c r="HK81" s="325"/>
      <c r="HL81" s="325"/>
      <c r="HM81" s="325"/>
      <c r="HN81" s="325"/>
      <c r="HO81" s="325"/>
      <c r="HP81" s="325"/>
      <c r="HQ81" s="325"/>
      <c r="HR81" s="325"/>
      <c r="HS81" s="325"/>
      <c r="HT81" s="325"/>
      <c r="HU81" s="325"/>
      <c r="HV81" s="325"/>
      <c r="HW81" s="325"/>
      <c r="HX81" s="325"/>
      <c r="HY81" s="325"/>
      <c r="HZ81" s="325"/>
      <c r="IA81" s="325"/>
      <c r="IB81" s="325"/>
      <c r="IC81" s="325"/>
      <c r="ID81" s="325"/>
      <c r="IE81" s="325"/>
      <c r="IF81" s="325"/>
      <c r="IG81" s="325"/>
      <c r="IH81" s="325"/>
      <c r="II81" s="325"/>
      <c r="IJ81" s="325"/>
      <c r="IK81" s="325"/>
      <c r="IL81" s="325"/>
      <c r="IM81" s="325"/>
      <c r="IN81" s="325"/>
    </row>
    <row r="82" spans="1:248" s="182" customFormat="1" ht="16.5" customHeight="1">
      <c r="A82" s="211"/>
      <c r="B82" s="212" t="s">
        <v>207</v>
      </c>
      <c r="C82" s="213"/>
      <c r="D82" s="217" t="s">
        <v>89</v>
      </c>
      <c r="E82" s="216">
        <f>AVERAGE(E71:E81)</f>
        <v>42292.63636363636</v>
      </c>
      <c r="F82" s="216">
        <f>AVERAGE(F71:F81)</f>
        <v>42299.36363636364</v>
      </c>
      <c r="G82" s="216">
        <f>AVERAGE(G71:G81)</f>
        <v>42447</v>
      </c>
      <c r="H82" s="216">
        <f>AVERAGE(H71:H81)</f>
        <v>42477.72727272727</v>
      </c>
      <c r="I82" s="241"/>
      <c r="J82" s="216">
        <f>AVERAGE(J71:J81)</f>
        <v>42525.181818181816</v>
      </c>
      <c r="K82" s="246">
        <f>AVERAGE(K71:K81)</f>
        <v>232.54545454545453</v>
      </c>
      <c r="L82" s="246">
        <f>AVERAGE(L71:L81)</f>
        <v>225.8181818181818</v>
      </c>
      <c r="M82" s="246">
        <f>AVERAGE(M71:M81)</f>
        <v>15.082727272727272</v>
      </c>
      <c r="N82" s="247" t="s">
        <v>212</v>
      </c>
      <c r="O82" s="247">
        <f aca="true" t="shared" si="27" ref="O82:R82">AVERAGE(O71:O81)</f>
        <v>84.75454545454545</v>
      </c>
      <c r="P82" s="247"/>
      <c r="Q82" s="246">
        <f t="shared" si="27"/>
        <v>111.55</v>
      </c>
      <c r="R82" s="246">
        <f t="shared" si="27"/>
        <v>43.02545454545455</v>
      </c>
      <c r="S82" s="246">
        <f t="shared" si="26"/>
        <v>38.57055539709059</v>
      </c>
      <c r="T82" s="246">
        <f>AVERAGE(T71:T81)</f>
        <v>35.42727272727273</v>
      </c>
      <c r="U82" s="11"/>
      <c r="V82" s="11"/>
      <c r="W82" s="246">
        <f>AVERAGE(W71:W81)</f>
        <v>8.564</v>
      </c>
      <c r="X82" s="246">
        <v>2.852630944487976</v>
      </c>
      <c r="Y82" s="278"/>
      <c r="Z82" s="279"/>
      <c r="AA82" s="280"/>
      <c r="AB82" s="279"/>
      <c r="AC82" s="279"/>
      <c r="AD82" s="279"/>
      <c r="AE82" s="280"/>
      <c r="AF82" s="279"/>
      <c r="AG82" s="280"/>
      <c r="AH82" s="280"/>
      <c r="AI82" s="279"/>
      <c r="AJ82" s="279"/>
      <c r="AK82" s="288"/>
      <c r="AL82" s="280"/>
      <c r="AM82" s="288"/>
      <c r="AN82" s="280"/>
      <c r="AO82" s="288"/>
      <c r="AP82" s="279"/>
      <c r="AQ82" s="288"/>
      <c r="AR82" s="279"/>
      <c r="AS82" s="296">
        <f>AVERAGE(AS71:AS81)</f>
        <v>4.766666666666667</v>
      </c>
      <c r="AT82" s="297"/>
      <c r="AU82" s="297"/>
      <c r="AV82" s="297"/>
      <c r="AW82" s="297"/>
      <c r="AX82" s="266"/>
      <c r="AY82" s="297"/>
      <c r="AZ82" s="266">
        <f>AVERAGE(AZ71:AZ81)</f>
        <v>42.50727272727273</v>
      </c>
      <c r="BA82" s="297">
        <f>AVERAGE(BA71:BA81)</f>
        <v>792.8</v>
      </c>
      <c r="BB82" s="309">
        <f aca="true" t="shared" si="28" ref="BB82:BE82">AVERAGE(BB71,BB73:BB81)</f>
        <v>11.984599999999999</v>
      </c>
      <c r="BC82" s="309">
        <f t="shared" si="28"/>
        <v>12.027899999999999</v>
      </c>
      <c r="BD82" s="309">
        <f t="shared" si="28"/>
        <v>11.8603</v>
      </c>
      <c r="BE82" s="309">
        <f t="shared" si="28"/>
        <v>598.0307</v>
      </c>
      <c r="BF82" s="329">
        <f>(BE82-580.087)/580.087*100</f>
        <v>3.0932773877021957</v>
      </c>
      <c r="BG82" s="329">
        <f>(BE82-597.2)/597.2*100</f>
        <v>0.13909912926992277</v>
      </c>
      <c r="BH82" s="330">
        <v>5</v>
      </c>
      <c r="BI82" s="325"/>
      <c r="BJ82" s="325"/>
      <c r="BK82" s="325"/>
      <c r="BL82" s="325"/>
      <c r="BM82" s="325"/>
      <c r="BN82" s="325"/>
      <c r="BO82" s="325"/>
      <c r="BP82" s="325"/>
      <c r="BQ82" s="325"/>
      <c r="BR82" s="325"/>
      <c r="BS82" s="325"/>
      <c r="BT82" s="325"/>
      <c r="BU82" s="325"/>
      <c r="BV82" s="325"/>
      <c r="BW82" s="325"/>
      <c r="BX82" s="325"/>
      <c r="BY82" s="325"/>
      <c r="BZ82" s="325"/>
      <c r="CA82" s="325"/>
      <c r="CB82" s="325"/>
      <c r="CC82" s="325"/>
      <c r="CD82" s="325"/>
      <c r="CE82" s="325"/>
      <c r="CF82" s="325"/>
      <c r="CG82" s="325"/>
      <c r="CH82" s="325"/>
      <c r="CI82" s="325"/>
      <c r="CJ82" s="325"/>
      <c r="CK82" s="325"/>
      <c r="CL82" s="325"/>
      <c r="CM82" s="325"/>
      <c r="CN82" s="325"/>
      <c r="CO82" s="325"/>
      <c r="CP82" s="325"/>
      <c r="CQ82" s="325"/>
      <c r="CR82" s="325"/>
      <c r="CS82" s="325"/>
      <c r="CT82" s="325"/>
      <c r="CU82" s="325"/>
      <c r="CV82" s="325"/>
      <c r="CW82" s="325"/>
      <c r="CX82" s="325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  <c r="DJ82" s="325"/>
      <c r="DK82" s="325"/>
      <c r="DL82" s="325"/>
      <c r="DM82" s="325"/>
      <c r="DN82" s="325"/>
      <c r="DO82" s="325"/>
      <c r="DP82" s="325"/>
      <c r="DQ82" s="325"/>
      <c r="DR82" s="325"/>
      <c r="DS82" s="325"/>
      <c r="DT82" s="325"/>
      <c r="DU82" s="325"/>
      <c r="DV82" s="325"/>
      <c r="DW82" s="325"/>
      <c r="DX82" s="325"/>
      <c r="DY82" s="325"/>
      <c r="DZ82" s="325"/>
      <c r="EA82" s="325"/>
      <c r="EB82" s="325"/>
      <c r="EC82" s="325"/>
      <c r="ED82" s="325"/>
      <c r="EE82" s="325"/>
      <c r="EF82" s="325"/>
      <c r="EG82" s="325"/>
      <c r="EH82" s="325"/>
      <c r="EI82" s="325"/>
      <c r="EJ82" s="325"/>
      <c r="EK82" s="325"/>
      <c r="EL82" s="325"/>
      <c r="EM82" s="325"/>
      <c r="EN82" s="325"/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5"/>
      <c r="FH82" s="325"/>
      <c r="FI82" s="325"/>
      <c r="FJ82" s="325"/>
      <c r="FK82" s="325"/>
      <c r="FL82" s="325"/>
      <c r="FM82" s="325"/>
      <c r="FN82" s="325"/>
      <c r="FO82" s="325"/>
      <c r="FP82" s="325"/>
      <c r="FQ82" s="325"/>
      <c r="FR82" s="325"/>
      <c r="FS82" s="325"/>
      <c r="FT82" s="325"/>
      <c r="FU82" s="325"/>
      <c r="FV82" s="325"/>
      <c r="FW82" s="325"/>
      <c r="FX82" s="325"/>
      <c r="FY82" s="325"/>
      <c r="FZ82" s="325"/>
      <c r="GA82" s="325"/>
      <c r="GB82" s="325"/>
      <c r="GC82" s="325"/>
      <c r="GD82" s="325"/>
      <c r="GE82" s="325"/>
      <c r="GF82" s="325"/>
      <c r="GG82" s="325"/>
      <c r="GH82" s="325"/>
      <c r="GI82" s="325"/>
      <c r="GJ82" s="325"/>
      <c r="GK82" s="325"/>
      <c r="GL82" s="325"/>
      <c r="GM82" s="325"/>
      <c r="GN82" s="325"/>
      <c r="GO82" s="325"/>
      <c r="GP82" s="325"/>
      <c r="GQ82" s="325"/>
      <c r="GR82" s="325"/>
      <c r="GS82" s="325"/>
      <c r="GT82" s="325"/>
      <c r="GU82" s="325"/>
      <c r="GV82" s="325"/>
      <c r="GW82" s="325"/>
      <c r="GX82" s="325"/>
      <c r="GY82" s="325"/>
      <c r="GZ82" s="325"/>
      <c r="HA82" s="325"/>
      <c r="HB82" s="325"/>
      <c r="HC82" s="325"/>
      <c r="HD82" s="325"/>
      <c r="HE82" s="325"/>
      <c r="HF82" s="325"/>
      <c r="HG82" s="325"/>
      <c r="HH82" s="325"/>
      <c r="HI82" s="325"/>
      <c r="HJ82" s="325"/>
      <c r="HK82" s="325"/>
      <c r="HL82" s="325"/>
      <c r="HM82" s="325"/>
      <c r="HN82" s="325"/>
      <c r="HO82" s="325"/>
      <c r="HP82" s="325"/>
      <c r="HQ82" s="325"/>
      <c r="HR82" s="325"/>
      <c r="HS82" s="325"/>
      <c r="HT82" s="325"/>
      <c r="HU82" s="325"/>
      <c r="HV82" s="325"/>
      <c r="HW82" s="325"/>
      <c r="HX82" s="325"/>
      <c r="HY82" s="325"/>
      <c r="HZ82" s="325"/>
      <c r="IA82" s="325"/>
      <c r="IB82" s="325"/>
      <c r="IC82" s="325"/>
      <c r="ID82" s="325"/>
      <c r="IE82" s="325"/>
      <c r="IF82" s="325"/>
      <c r="IG82" s="325"/>
      <c r="IH82" s="325"/>
      <c r="II82" s="325"/>
      <c r="IJ82" s="325"/>
      <c r="IK82" s="325"/>
      <c r="IL82" s="325"/>
      <c r="IM82" s="325"/>
      <c r="IN82" s="325"/>
    </row>
    <row r="83" spans="1:252" s="181" customFormat="1" ht="18" customHeight="1">
      <c r="A83" s="211"/>
      <c r="B83" s="218" t="s">
        <v>225</v>
      </c>
      <c r="C83" s="213" t="s">
        <v>274</v>
      </c>
      <c r="D83" s="218" t="s">
        <v>227</v>
      </c>
      <c r="E83" s="208">
        <v>42657</v>
      </c>
      <c r="F83" s="208">
        <v>42663</v>
      </c>
      <c r="G83" s="208"/>
      <c r="H83" s="208">
        <v>42844</v>
      </c>
      <c r="I83" s="208">
        <v>42847</v>
      </c>
      <c r="J83" s="208">
        <v>42891</v>
      </c>
      <c r="K83" s="207">
        <f>J83-E83</f>
        <v>234</v>
      </c>
      <c r="L83" s="248">
        <f aca="true" t="shared" si="29" ref="L83:L92">J83-F83</f>
        <v>228</v>
      </c>
      <c r="M83" s="233">
        <v>18.25</v>
      </c>
      <c r="N83" s="207">
        <v>3</v>
      </c>
      <c r="O83" s="249">
        <v>88</v>
      </c>
      <c r="P83" s="207">
        <v>2</v>
      </c>
      <c r="Q83" s="249">
        <v>130.2</v>
      </c>
      <c r="R83" s="249">
        <v>44.65</v>
      </c>
      <c r="S83" s="264">
        <f aca="true" t="shared" si="30" ref="S83:S93">R83/Q83*100</f>
        <v>34.293394777265746</v>
      </c>
      <c r="T83" s="249">
        <v>34.8</v>
      </c>
      <c r="U83" s="218">
        <v>1</v>
      </c>
      <c r="V83" s="218"/>
      <c r="W83" s="218"/>
      <c r="X83" s="218"/>
      <c r="Y83" s="283"/>
      <c r="Z83" s="218"/>
      <c r="AA83" s="218"/>
      <c r="AB83" s="188"/>
      <c r="AC83" s="218"/>
      <c r="AD83" s="218"/>
      <c r="AE83" s="218"/>
      <c r="AF83" s="218"/>
      <c r="AG83" s="188"/>
      <c r="AH83" s="218"/>
      <c r="AI83" s="218"/>
      <c r="AJ83" s="218"/>
      <c r="AK83" s="219"/>
      <c r="AL83" s="218"/>
      <c r="AM83" s="219"/>
      <c r="AN83" s="218"/>
      <c r="AO83" s="219"/>
      <c r="AP83" s="218"/>
      <c r="AQ83" s="219"/>
      <c r="AR83" s="218"/>
      <c r="AS83" s="218"/>
      <c r="AT83" s="207">
        <v>5</v>
      </c>
      <c r="AU83" s="207">
        <v>1</v>
      </c>
      <c r="AV83" s="207">
        <v>1</v>
      </c>
      <c r="AW83" s="207">
        <v>1</v>
      </c>
      <c r="AX83" s="218"/>
      <c r="AY83" s="207">
        <v>1</v>
      </c>
      <c r="AZ83" s="310">
        <v>41</v>
      </c>
      <c r="BA83" s="311">
        <v>783</v>
      </c>
      <c r="BB83" s="311">
        <v>12.7</v>
      </c>
      <c r="BC83" s="311">
        <v>12.65</v>
      </c>
      <c r="BD83" s="311">
        <v>12.27</v>
      </c>
      <c r="BE83" s="311">
        <v>633.37</v>
      </c>
      <c r="BF83" s="311">
        <v>7.09</v>
      </c>
      <c r="BG83" s="218"/>
      <c r="BH83" s="207">
        <v>6</v>
      </c>
      <c r="IO83" s="335"/>
      <c r="IP83" s="335"/>
      <c r="IQ83" s="335"/>
      <c r="IR83" s="335"/>
    </row>
    <row r="84" spans="1:252" s="181" customFormat="1" ht="18" customHeight="1">
      <c r="A84" s="211"/>
      <c r="B84" s="218" t="s">
        <v>225</v>
      </c>
      <c r="C84" s="213"/>
      <c r="D84" s="218" t="s">
        <v>228</v>
      </c>
      <c r="E84" s="208">
        <v>42684</v>
      </c>
      <c r="F84" s="208">
        <v>42694</v>
      </c>
      <c r="G84" s="208">
        <v>42824</v>
      </c>
      <c r="H84" s="208">
        <v>42842</v>
      </c>
      <c r="I84" s="208">
        <v>42844</v>
      </c>
      <c r="J84" s="208">
        <v>42885</v>
      </c>
      <c r="K84" s="207">
        <f>J84-E84</f>
        <v>201</v>
      </c>
      <c r="L84" s="248">
        <f t="shared" si="29"/>
        <v>191</v>
      </c>
      <c r="M84" s="250">
        <v>19.67</v>
      </c>
      <c r="N84" s="251">
        <v>1</v>
      </c>
      <c r="O84" s="252">
        <v>77.3</v>
      </c>
      <c r="P84" s="251">
        <v>2</v>
      </c>
      <c r="Q84" s="252">
        <v>120</v>
      </c>
      <c r="R84" s="252">
        <v>39.33</v>
      </c>
      <c r="S84" s="264">
        <f t="shared" si="30"/>
        <v>32.775</v>
      </c>
      <c r="T84" s="252">
        <v>33.6</v>
      </c>
      <c r="U84" s="218">
        <v>1</v>
      </c>
      <c r="V84" s="218"/>
      <c r="W84" s="218"/>
      <c r="X84" s="218"/>
      <c r="Y84" s="207">
        <v>0.5</v>
      </c>
      <c r="Z84" s="207">
        <v>3</v>
      </c>
      <c r="AA84" s="207"/>
      <c r="AB84" s="207">
        <v>1</v>
      </c>
      <c r="AC84" s="218"/>
      <c r="AD84" s="218"/>
      <c r="AE84" s="207">
        <v>40</v>
      </c>
      <c r="AF84" s="218"/>
      <c r="AG84" s="188"/>
      <c r="AH84" s="218"/>
      <c r="AI84" s="218"/>
      <c r="AJ84" s="218"/>
      <c r="AK84" s="219">
        <v>42756</v>
      </c>
      <c r="AL84" s="218" t="s">
        <v>229</v>
      </c>
      <c r="AM84" s="219">
        <v>42796</v>
      </c>
      <c r="AN84" s="218" t="s">
        <v>229</v>
      </c>
      <c r="AO84" s="219"/>
      <c r="AP84" s="218"/>
      <c r="AQ84" s="219"/>
      <c r="AR84" s="218"/>
      <c r="AS84" s="218"/>
      <c r="AT84" s="251">
        <v>5</v>
      </c>
      <c r="AU84" s="251">
        <v>1</v>
      </c>
      <c r="AV84" s="251">
        <v>1</v>
      </c>
      <c r="AW84" s="251">
        <v>1</v>
      </c>
      <c r="AX84" s="251">
        <v>2.5</v>
      </c>
      <c r="AY84" s="251">
        <v>1</v>
      </c>
      <c r="AZ84" s="312">
        <v>43.8</v>
      </c>
      <c r="BA84" s="313"/>
      <c r="BB84" s="314">
        <v>10.08</v>
      </c>
      <c r="BC84" s="314">
        <v>10.68</v>
      </c>
      <c r="BD84" s="314">
        <v>10.28</v>
      </c>
      <c r="BE84" s="314">
        <v>517.33</v>
      </c>
      <c r="BF84" s="314">
        <v>7.59</v>
      </c>
      <c r="BG84" s="218"/>
      <c r="BH84" s="251">
        <v>4</v>
      </c>
      <c r="IO84" s="335"/>
      <c r="IP84" s="335"/>
      <c r="IQ84" s="335"/>
      <c r="IR84" s="335"/>
    </row>
    <row r="85" spans="1:252" s="181" customFormat="1" ht="18" customHeight="1">
      <c r="A85" s="211"/>
      <c r="B85" s="218" t="s">
        <v>225</v>
      </c>
      <c r="C85" s="213"/>
      <c r="D85" s="218" t="s">
        <v>230</v>
      </c>
      <c r="E85" s="208">
        <v>42679</v>
      </c>
      <c r="F85" s="208">
        <v>42690</v>
      </c>
      <c r="G85" s="208"/>
      <c r="H85" s="208">
        <v>42846</v>
      </c>
      <c r="I85" s="208">
        <v>42848</v>
      </c>
      <c r="J85" s="208">
        <v>42888</v>
      </c>
      <c r="K85" s="207">
        <v>209</v>
      </c>
      <c r="L85" s="248">
        <f t="shared" si="29"/>
        <v>198</v>
      </c>
      <c r="M85" s="233">
        <v>18</v>
      </c>
      <c r="N85" s="207">
        <v>3</v>
      </c>
      <c r="O85" s="252">
        <v>89</v>
      </c>
      <c r="P85" s="207">
        <v>3</v>
      </c>
      <c r="Q85" s="252">
        <v>118.67</v>
      </c>
      <c r="R85" s="252">
        <v>40.8</v>
      </c>
      <c r="S85" s="264">
        <f t="shared" si="30"/>
        <v>34.38105671189011</v>
      </c>
      <c r="T85" s="252">
        <v>30.8</v>
      </c>
      <c r="U85" s="218">
        <v>3</v>
      </c>
      <c r="V85" s="218"/>
      <c r="W85" s="218"/>
      <c r="X85" s="218"/>
      <c r="Y85" s="207">
        <v>0.1</v>
      </c>
      <c r="Z85" s="207">
        <v>0.1</v>
      </c>
      <c r="AA85" s="207">
        <v>22</v>
      </c>
      <c r="AB85" s="207">
        <v>1</v>
      </c>
      <c r="AC85" s="218"/>
      <c r="AD85" s="218"/>
      <c r="AE85" s="218"/>
      <c r="AF85" s="218"/>
      <c r="AG85" s="188"/>
      <c r="AH85" s="218"/>
      <c r="AI85" s="218"/>
      <c r="AJ85" s="218"/>
      <c r="AK85" s="219"/>
      <c r="AL85" s="218"/>
      <c r="AM85" s="219"/>
      <c r="AN85" s="218"/>
      <c r="AO85" s="219"/>
      <c r="AP85" s="218"/>
      <c r="AQ85" s="219"/>
      <c r="AR85" s="218"/>
      <c r="AS85" s="218"/>
      <c r="AT85" s="207">
        <v>5</v>
      </c>
      <c r="AU85" s="207">
        <v>1</v>
      </c>
      <c r="AV85" s="207">
        <v>1</v>
      </c>
      <c r="AW85" s="251">
        <v>1</v>
      </c>
      <c r="AX85" s="218"/>
      <c r="AY85" s="207">
        <v>1</v>
      </c>
      <c r="AZ85" s="312">
        <v>41.2</v>
      </c>
      <c r="BA85" s="313"/>
      <c r="BB85" s="314">
        <v>8.68</v>
      </c>
      <c r="BC85" s="314">
        <v>9.52</v>
      </c>
      <c r="BD85" s="314">
        <v>9.73</v>
      </c>
      <c r="BE85" s="314">
        <v>465.64</v>
      </c>
      <c r="BF85" s="314">
        <v>-0.92</v>
      </c>
      <c r="BG85" s="218"/>
      <c r="BH85" s="331">
        <v>10</v>
      </c>
      <c r="IO85" s="335"/>
      <c r="IP85" s="335"/>
      <c r="IQ85" s="335"/>
      <c r="IR85" s="335"/>
    </row>
    <row r="86" spans="1:252" s="181" customFormat="1" ht="18" customHeight="1">
      <c r="A86" s="211"/>
      <c r="B86" s="218" t="s">
        <v>225</v>
      </c>
      <c r="C86" s="213"/>
      <c r="D86" s="218" t="s">
        <v>231</v>
      </c>
      <c r="E86" s="208">
        <v>42662</v>
      </c>
      <c r="F86" s="208">
        <v>42669</v>
      </c>
      <c r="G86" s="208">
        <v>42810</v>
      </c>
      <c r="H86" s="208">
        <v>42844</v>
      </c>
      <c r="I86" s="208">
        <v>42846</v>
      </c>
      <c r="J86" s="208">
        <v>42886</v>
      </c>
      <c r="K86" s="207">
        <v>224</v>
      </c>
      <c r="L86" s="248">
        <f t="shared" si="29"/>
        <v>217</v>
      </c>
      <c r="M86" s="233">
        <v>15</v>
      </c>
      <c r="N86" s="207">
        <v>3</v>
      </c>
      <c r="O86" s="249">
        <v>82</v>
      </c>
      <c r="P86" s="207">
        <v>2</v>
      </c>
      <c r="Q86" s="249">
        <v>107.7</v>
      </c>
      <c r="R86" s="249">
        <v>48.7</v>
      </c>
      <c r="S86" s="264">
        <f t="shared" si="30"/>
        <v>45.218198700092856</v>
      </c>
      <c r="T86" s="249">
        <v>34.7</v>
      </c>
      <c r="U86" s="218">
        <v>3</v>
      </c>
      <c r="V86" s="218"/>
      <c r="W86" s="218"/>
      <c r="X86" s="218"/>
      <c r="Y86" s="207">
        <v>0.5</v>
      </c>
      <c r="Z86" s="207">
        <v>5</v>
      </c>
      <c r="AA86" s="218"/>
      <c r="AB86" s="188"/>
      <c r="AC86" s="218"/>
      <c r="AD86" s="218"/>
      <c r="AE86" s="218"/>
      <c r="AF86" s="218"/>
      <c r="AG86" s="188"/>
      <c r="AH86" s="218"/>
      <c r="AI86" s="207">
        <v>10</v>
      </c>
      <c r="AJ86" s="207">
        <v>3</v>
      </c>
      <c r="AK86" s="219"/>
      <c r="AL86" s="218"/>
      <c r="AM86" s="219"/>
      <c r="AN86" s="218"/>
      <c r="AO86" s="219"/>
      <c r="AP86" s="218"/>
      <c r="AQ86" s="219"/>
      <c r="AR86" s="218"/>
      <c r="AS86" s="218"/>
      <c r="AT86" s="207">
        <v>4</v>
      </c>
      <c r="AU86" s="207">
        <v>1</v>
      </c>
      <c r="AV86" s="207">
        <v>1</v>
      </c>
      <c r="AW86" s="207">
        <v>1</v>
      </c>
      <c r="AX86" s="218"/>
      <c r="AY86" s="207">
        <v>1</v>
      </c>
      <c r="AZ86" s="310">
        <v>41</v>
      </c>
      <c r="BA86" s="311">
        <v>795</v>
      </c>
      <c r="BB86" s="311">
        <v>12.13</v>
      </c>
      <c r="BC86" s="311">
        <v>11.57</v>
      </c>
      <c r="BD86" s="311">
        <v>12.18</v>
      </c>
      <c r="BE86" s="311">
        <v>598</v>
      </c>
      <c r="BF86" s="311">
        <v>6.98</v>
      </c>
      <c r="BG86" s="218"/>
      <c r="BH86" s="207">
        <v>7</v>
      </c>
      <c r="IO86" s="335"/>
      <c r="IP86" s="335"/>
      <c r="IQ86" s="335"/>
      <c r="IR86" s="335"/>
    </row>
    <row r="87" spans="1:252" s="181" customFormat="1" ht="18" customHeight="1">
      <c r="A87" s="211"/>
      <c r="B87" s="218" t="s">
        <v>225</v>
      </c>
      <c r="C87" s="213"/>
      <c r="D87" s="218" t="s">
        <v>232</v>
      </c>
      <c r="E87" s="208">
        <v>42659</v>
      </c>
      <c r="F87" s="208">
        <v>42665</v>
      </c>
      <c r="G87" s="208">
        <v>42821</v>
      </c>
      <c r="H87" s="208">
        <v>42847</v>
      </c>
      <c r="I87" s="208">
        <v>42851</v>
      </c>
      <c r="J87" s="208">
        <v>42890</v>
      </c>
      <c r="K87" s="251">
        <v>231</v>
      </c>
      <c r="L87" s="248">
        <f t="shared" si="29"/>
        <v>225</v>
      </c>
      <c r="M87" s="250">
        <v>18</v>
      </c>
      <c r="N87" s="251">
        <v>3</v>
      </c>
      <c r="O87" s="252">
        <v>83.33</v>
      </c>
      <c r="P87" s="251">
        <v>2</v>
      </c>
      <c r="Q87" s="252">
        <v>56.08</v>
      </c>
      <c r="R87" s="252">
        <v>33.69</v>
      </c>
      <c r="S87" s="264">
        <f t="shared" si="30"/>
        <v>60.07489300998573</v>
      </c>
      <c r="T87" s="252">
        <v>38.33</v>
      </c>
      <c r="U87" s="218">
        <v>3</v>
      </c>
      <c r="V87" s="218"/>
      <c r="W87" s="218"/>
      <c r="X87" s="218"/>
      <c r="Y87" s="283"/>
      <c r="Z87" s="207">
        <v>1</v>
      </c>
      <c r="AA87" s="207">
        <v>1</v>
      </c>
      <c r="AB87" s="207">
        <v>1</v>
      </c>
      <c r="AC87" s="207">
        <v>3</v>
      </c>
      <c r="AD87" s="207">
        <v>3</v>
      </c>
      <c r="AE87" s="207">
        <v>3</v>
      </c>
      <c r="AF87" s="207">
        <v>3</v>
      </c>
      <c r="AG87" s="207">
        <v>3</v>
      </c>
      <c r="AH87" s="207">
        <v>2</v>
      </c>
      <c r="AI87" s="218"/>
      <c r="AJ87" s="218"/>
      <c r="AK87" s="208">
        <v>42766</v>
      </c>
      <c r="AL87" s="207">
        <v>2</v>
      </c>
      <c r="AM87" s="208">
        <v>42802</v>
      </c>
      <c r="AN87" s="207">
        <v>2</v>
      </c>
      <c r="AO87" s="219"/>
      <c r="AP87" s="207">
        <v>1</v>
      </c>
      <c r="AQ87" s="207"/>
      <c r="AR87" s="207">
        <v>1</v>
      </c>
      <c r="AS87" s="218"/>
      <c r="AT87" s="251">
        <v>4</v>
      </c>
      <c r="AU87" s="251">
        <v>1</v>
      </c>
      <c r="AV87" s="251">
        <v>1</v>
      </c>
      <c r="AW87" s="251">
        <v>3</v>
      </c>
      <c r="AX87" s="218"/>
      <c r="AY87" s="251">
        <v>1</v>
      </c>
      <c r="AZ87" s="312">
        <v>40.17</v>
      </c>
      <c r="BA87" s="314">
        <v>804</v>
      </c>
      <c r="BB87" s="314">
        <v>9.7</v>
      </c>
      <c r="BC87" s="314">
        <v>9.9</v>
      </c>
      <c r="BD87" s="314">
        <v>9.7</v>
      </c>
      <c r="BE87" s="314">
        <v>482.3</v>
      </c>
      <c r="BF87" s="314">
        <v>0.51</v>
      </c>
      <c r="BG87" s="218"/>
      <c r="BH87" s="251">
        <v>11</v>
      </c>
      <c r="IO87" s="335"/>
      <c r="IP87" s="335"/>
      <c r="IQ87" s="335"/>
      <c r="IR87" s="335"/>
    </row>
    <row r="88" spans="1:252" s="181" customFormat="1" ht="18" customHeight="1">
      <c r="A88" s="211"/>
      <c r="B88" s="218" t="s">
        <v>225</v>
      </c>
      <c r="C88" s="213"/>
      <c r="D88" s="218" t="s">
        <v>233</v>
      </c>
      <c r="E88" s="208">
        <v>42680</v>
      </c>
      <c r="F88" s="208">
        <v>42692</v>
      </c>
      <c r="G88" s="208">
        <v>42804</v>
      </c>
      <c r="H88" s="208">
        <v>42850</v>
      </c>
      <c r="I88" s="208">
        <v>42853</v>
      </c>
      <c r="J88" s="208">
        <v>42889</v>
      </c>
      <c r="K88" s="248">
        <f aca="true" t="shared" si="31" ref="K88:K91">J88-E88</f>
        <v>209</v>
      </c>
      <c r="L88" s="248">
        <f t="shared" si="29"/>
        <v>197</v>
      </c>
      <c r="M88" s="250">
        <v>21.64</v>
      </c>
      <c r="N88" s="251">
        <v>3</v>
      </c>
      <c r="O88" s="252">
        <v>83</v>
      </c>
      <c r="P88" s="251">
        <v>1</v>
      </c>
      <c r="Q88" s="252">
        <v>121.92</v>
      </c>
      <c r="R88" s="252">
        <v>41.68</v>
      </c>
      <c r="S88" s="264">
        <f t="shared" si="30"/>
        <v>34.186351706036746</v>
      </c>
      <c r="T88" s="252">
        <v>32.3</v>
      </c>
      <c r="U88" s="218">
        <v>1</v>
      </c>
      <c r="V88" s="218"/>
      <c r="W88" s="218"/>
      <c r="X88" s="218"/>
      <c r="Y88" s="251">
        <v>1</v>
      </c>
      <c r="Z88" s="251">
        <v>2</v>
      </c>
      <c r="AA88" s="251">
        <v>30</v>
      </c>
      <c r="AB88" s="251">
        <v>2</v>
      </c>
      <c r="AC88" s="218"/>
      <c r="AD88" s="218"/>
      <c r="AE88" s="251">
        <v>90</v>
      </c>
      <c r="AF88" s="251">
        <v>4</v>
      </c>
      <c r="AG88" s="188"/>
      <c r="AH88" s="218"/>
      <c r="AI88" s="218"/>
      <c r="AJ88" s="218"/>
      <c r="AK88" s="208">
        <v>42756</v>
      </c>
      <c r="AL88" s="251">
        <v>2</v>
      </c>
      <c r="AM88" s="208">
        <v>42801</v>
      </c>
      <c r="AN88" s="251">
        <v>2</v>
      </c>
      <c r="AO88" s="208">
        <v>42875</v>
      </c>
      <c r="AP88" s="251">
        <v>2</v>
      </c>
      <c r="AQ88" s="251"/>
      <c r="AR88" s="251">
        <v>1</v>
      </c>
      <c r="AS88" s="218"/>
      <c r="AT88" s="251">
        <v>5</v>
      </c>
      <c r="AU88" s="251">
        <v>1</v>
      </c>
      <c r="AV88" s="251">
        <v>1</v>
      </c>
      <c r="AW88" s="251">
        <v>3</v>
      </c>
      <c r="AX88" s="218"/>
      <c r="AY88" s="251">
        <v>1</v>
      </c>
      <c r="AZ88" s="312">
        <v>47.2</v>
      </c>
      <c r="BA88" s="313"/>
      <c r="BB88" s="314">
        <v>11.36</v>
      </c>
      <c r="BC88" s="314">
        <v>11.62</v>
      </c>
      <c r="BD88" s="314">
        <v>11.43</v>
      </c>
      <c r="BE88" s="314">
        <v>573.46</v>
      </c>
      <c r="BF88" s="314">
        <v>6.5</v>
      </c>
      <c r="BG88" s="218"/>
      <c r="BH88" s="251">
        <v>2</v>
      </c>
      <c r="IO88" s="335"/>
      <c r="IP88" s="335"/>
      <c r="IQ88" s="335"/>
      <c r="IR88" s="335"/>
    </row>
    <row r="89" spans="1:252" s="181" customFormat="1" ht="18" customHeight="1">
      <c r="A89" s="211"/>
      <c r="B89" s="218" t="s">
        <v>225</v>
      </c>
      <c r="C89" s="213"/>
      <c r="D89" s="218" t="s">
        <v>234</v>
      </c>
      <c r="E89" s="208">
        <v>42680</v>
      </c>
      <c r="F89" s="208">
        <v>42689</v>
      </c>
      <c r="G89" s="219"/>
      <c r="H89" s="219">
        <v>42848</v>
      </c>
      <c r="I89" s="208">
        <v>42850</v>
      </c>
      <c r="J89" s="208">
        <v>42891</v>
      </c>
      <c r="K89" s="251">
        <v>211</v>
      </c>
      <c r="L89" s="248">
        <f t="shared" si="29"/>
        <v>202</v>
      </c>
      <c r="M89" s="250">
        <v>20.5</v>
      </c>
      <c r="N89" s="251">
        <v>3</v>
      </c>
      <c r="O89" s="252">
        <v>82</v>
      </c>
      <c r="P89" s="251">
        <v>1</v>
      </c>
      <c r="Q89" s="252">
        <v>96.02</v>
      </c>
      <c r="R89" s="252">
        <v>42.22</v>
      </c>
      <c r="S89" s="264">
        <f t="shared" si="30"/>
        <v>43.97000624869819</v>
      </c>
      <c r="T89" s="252">
        <v>34.7</v>
      </c>
      <c r="U89" s="218">
        <v>1</v>
      </c>
      <c r="V89" s="218"/>
      <c r="W89" s="218"/>
      <c r="X89" s="218"/>
      <c r="Y89" s="283"/>
      <c r="Z89" s="251" t="s">
        <v>235</v>
      </c>
      <c r="AA89" s="251"/>
      <c r="AB89" s="251">
        <v>2</v>
      </c>
      <c r="AC89" s="218"/>
      <c r="AD89" s="218"/>
      <c r="AE89" s="218"/>
      <c r="AF89" s="218"/>
      <c r="AG89" s="188"/>
      <c r="AH89" s="251">
        <v>2</v>
      </c>
      <c r="AI89" s="218"/>
      <c r="AJ89" s="218"/>
      <c r="AK89" s="208">
        <v>42773</v>
      </c>
      <c r="AL89" s="251">
        <v>3</v>
      </c>
      <c r="AM89" s="219"/>
      <c r="AN89" s="218"/>
      <c r="AO89" s="219"/>
      <c r="AP89" s="218"/>
      <c r="AQ89" s="219"/>
      <c r="AR89" s="218"/>
      <c r="AS89" s="218"/>
      <c r="AT89" s="251">
        <v>5</v>
      </c>
      <c r="AU89" s="251">
        <v>1</v>
      </c>
      <c r="AV89" s="251">
        <v>1</v>
      </c>
      <c r="AW89" s="251">
        <v>1</v>
      </c>
      <c r="AX89" s="218"/>
      <c r="AY89" s="251">
        <v>1</v>
      </c>
      <c r="AZ89" s="312">
        <v>41.9</v>
      </c>
      <c r="BA89" s="314">
        <v>788.8</v>
      </c>
      <c r="BB89" s="314">
        <v>11.48</v>
      </c>
      <c r="BC89" s="314">
        <v>11.41</v>
      </c>
      <c r="BD89" s="314">
        <v>12.63</v>
      </c>
      <c r="BE89" s="314">
        <v>592.13</v>
      </c>
      <c r="BF89" s="314">
        <v>10.44</v>
      </c>
      <c r="BG89" s="218"/>
      <c r="BH89" s="251">
        <v>5</v>
      </c>
      <c r="IO89" s="335"/>
      <c r="IP89" s="335"/>
      <c r="IQ89" s="335"/>
      <c r="IR89" s="335"/>
    </row>
    <row r="90" spans="1:252" s="181" customFormat="1" ht="18" customHeight="1">
      <c r="A90" s="211"/>
      <c r="B90" s="218" t="s">
        <v>225</v>
      </c>
      <c r="C90" s="213"/>
      <c r="D90" s="218" t="s">
        <v>236</v>
      </c>
      <c r="E90" s="208">
        <v>42661</v>
      </c>
      <c r="F90" s="208">
        <v>42667</v>
      </c>
      <c r="G90" s="219"/>
      <c r="H90" s="219">
        <v>42843</v>
      </c>
      <c r="I90" s="208">
        <v>42846</v>
      </c>
      <c r="J90" s="208">
        <v>42885</v>
      </c>
      <c r="K90" s="248">
        <f t="shared" si="31"/>
        <v>224</v>
      </c>
      <c r="L90" s="248">
        <f t="shared" si="29"/>
        <v>218</v>
      </c>
      <c r="M90" s="233">
        <v>13</v>
      </c>
      <c r="N90" s="207">
        <v>3</v>
      </c>
      <c r="O90" s="249">
        <v>85</v>
      </c>
      <c r="P90" s="207">
        <v>2</v>
      </c>
      <c r="Q90" s="249">
        <v>122.8</v>
      </c>
      <c r="R90" s="249">
        <v>46.83</v>
      </c>
      <c r="S90" s="264">
        <f t="shared" si="30"/>
        <v>38.13517915309446</v>
      </c>
      <c r="T90" s="249">
        <v>33.1</v>
      </c>
      <c r="U90" s="218">
        <v>1</v>
      </c>
      <c r="V90" s="218"/>
      <c r="W90" s="218"/>
      <c r="X90" s="218"/>
      <c r="Y90" s="207">
        <v>2</v>
      </c>
      <c r="Z90" s="207">
        <v>3</v>
      </c>
      <c r="AA90" s="218"/>
      <c r="AB90" s="207">
        <v>1</v>
      </c>
      <c r="AC90" s="218"/>
      <c r="AD90" s="218"/>
      <c r="AE90" s="218"/>
      <c r="AF90" s="207">
        <v>1</v>
      </c>
      <c r="AG90" s="188"/>
      <c r="AH90" s="207">
        <v>1</v>
      </c>
      <c r="AI90" s="218"/>
      <c r="AJ90" s="218"/>
      <c r="AK90" s="208">
        <v>43100</v>
      </c>
      <c r="AL90" s="251">
        <v>1</v>
      </c>
      <c r="AM90" s="208">
        <v>42814</v>
      </c>
      <c r="AN90" s="251">
        <v>3</v>
      </c>
      <c r="AO90" s="219"/>
      <c r="AP90" s="218"/>
      <c r="AQ90" s="219"/>
      <c r="AR90" s="218"/>
      <c r="AS90" s="218"/>
      <c r="AT90" s="207">
        <v>5</v>
      </c>
      <c r="AU90" s="207">
        <v>1</v>
      </c>
      <c r="AV90" s="207">
        <v>3</v>
      </c>
      <c r="AW90" s="207">
        <v>1</v>
      </c>
      <c r="AX90" s="218"/>
      <c r="AY90" s="207">
        <v>1</v>
      </c>
      <c r="AZ90" s="310">
        <v>45.5</v>
      </c>
      <c r="BA90" s="313"/>
      <c r="BB90" s="311">
        <v>11.9</v>
      </c>
      <c r="BC90" s="311">
        <v>12.45</v>
      </c>
      <c r="BD90" s="311">
        <v>12.7</v>
      </c>
      <c r="BE90" s="311">
        <v>616.3</v>
      </c>
      <c r="BF90" s="311">
        <v>4.65</v>
      </c>
      <c r="BG90" s="218"/>
      <c r="BH90" s="207">
        <v>5</v>
      </c>
      <c r="IO90" s="335"/>
      <c r="IP90" s="335"/>
      <c r="IQ90" s="335"/>
      <c r="IR90" s="335"/>
    </row>
    <row r="91" spans="1:248" s="183" customFormat="1" ht="18" customHeight="1">
      <c r="A91" s="211"/>
      <c r="B91" s="218" t="s">
        <v>225</v>
      </c>
      <c r="C91" s="213"/>
      <c r="D91" s="218" t="s">
        <v>237</v>
      </c>
      <c r="E91" s="208">
        <v>42657</v>
      </c>
      <c r="F91" s="208">
        <v>42661</v>
      </c>
      <c r="G91" s="208">
        <v>42811</v>
      </c>
      <c r="H91" s="208">
        <v>42843</v>
      </c>
      <c r="I91" s="208">
        <v>42846</v>
      </c>
      <c r="J91" s="208">
        <v>42884</v>
      </c>
      <c r="K91" s="248">
        <f t="shared" si="31"/>
        <v>227</v>
      </c>
      <c r="L91" s="248">
        <f t="shared" si="29"/>
        <v>223</v>
      </c>
      <c r="M91" s="233">
        <v>14.77</v>
      </c>
      <c r="N91" s="207">
        <v>3</v>
      </c>
      <c r="O91" s="249">
        <v>90.8</v>
      </c>
      <c r="P91" s="207">
        <v>3</v>
      </c>
      <c r="Q91" s="249">
        <v>111</v>
      </c>
      <c r="R91" s="249">
        <v>45.7</v>
      </c>
      <c r="S91" s="264">
        <f t="shared" si="30"/>
        <v>41.171171171171174</v>
      </c>
      <c r="T91" s="249">
        <v>34</v>
      </c>
      <c r="U91" s="218">
        <v>1</v>
      </c>
      <c r="V91" s="265"/>
      <c r="W91" s="265"/>
      <c r="X91" s="265"/>
      <c r="Y91" s="283"/>
      <c r="Z91" s="218"/>
      <c r="AA91" s="207">
        <v>50</v>
      </c>
      <c r="AB91" s="207">
        <v>3</v>
      </c>
      <c r="AC91" s="218"/>
      <c r="AD91" s="218"/>
      <c r="AE91" s="218"/>
      <c r="AF91" s="218"/>
      <c r="AG91" s="188"/>
      <c r="AH91" s="218"/>
      <c r="AI91" s="207"/>
      <c r="AJ91" s="207"/>
      <c r="AK91" s="219"/>
      <c r="AL91" s="218"/>
      <c r="AM91" s="219"/>
      <c r="AN91" s="218"/>
      <c r="AO91" s="219"/>
      <c r="AP91" s="218"/>
      <c r="AQ91" s="219"/>
      <c r="AR91" s="218"/>
      <c r="AS91" s="265"/>
      <c r="AT91" s="207">
        <v>5</v>
      </c>
      <c r="AU91" s="207">
        <v>1</v>
      </c>
      <c r="AV91" s="207">
        <v>1</v>
      </c>
      <c r="AW91" s="207">
        <v>3</v>
      </c>
      <c r="AX91" s="207">
        <v>3</v>
      </c>
      <c r="AY91" s="207">
        <v>1</v>
      </c>
      <c r="AZ91" s="310">
        <v>47.43</v>
      </c>
      <c r="BA91" s="313"/>
      <c r="BB91" s="311">
        <v>13.2</v>
      </c>
      <c r="BC91" s="311">
        <v>13.1</v>
      </c>
      <c r="BD91" s="311">
        <v>13.28</v>
      </c>
      <c r="BE91" s="311">
        <v>659.67</v>
      </c>
      <c r="BF91" s="311">
        <v>4.13</v>
      </c>
      <c r="BG91" s="265"/>
      <c r="BH91" s="207">
        <v>3</v>
      </c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181"/>
      <c r="DY91" s="181"/>
      <c r="DZ91" s="181"/>
      <c r="EA91" s="181"/>
      <c r="EB91" s="181"/>
      <c r="EC91" s="181"/>
      <c r="ED91" s="181"/>
      <c r="EE91" s="181"/>
      <c r="EF91" s="181"/>
      <c r="EG91" s="181"/>
      <c r="EH91" s="181"/>
      <c r="EI91" s="181"/>
      <c r="EJ91" s="181"/>
      <c r="EK91" s="181"/>
      <c r="EL91" s="181"/>
      <c r="EM91" s="181"/>
      <c r="EN91" s="181"/>
      <c r="EO91" s="181"/>
      <c r="EP91" s="181"/>
      <c r="EQ91" s="181"/>
      <c r="ER91" s="181"/>
      <c r="ES91" s="181"/>
      <c r="ET91" s="181"/>
      <c r="EU91" s="181"/>
      <c r="EV91" s="181"/>
      <c r="EW91" s="181"/>
      <c r="EX91" s="181"/>
      <c r="EY91" s="181"/>
      <c r="EZ91" s="181"/>
      <c r="FA91" s="181"/>
      <c r="FB91" s="181"/>
      <c r="FC91" s="181"/>
      <c r="FD91" s="181"/>
      <c r="FE91" s="181"/>
      <c r="FF91" s="181"/>
      <c r="FG91" s="181"/>
      <c r="FH91" s="181"/>
      <c r="FI91" s="181"/>
      <c r="FJ91" s="181"/>
      <c r="FK91" s="181"/>
      <c r="FL91" s="181"/>
      <c r="FM91" s="181"/>
      <c r="FN91" s="181"/>
      <c r="FO91" s="181"/>
      <c r="FP91" s="181"/>
      <c r="FQ91" s="181"/>
      <c r="FR91" s="181"/>
      <c r="FS91" s="181"/>
      <c r="FT91" s="181"/>
      <c r="FU91" s="181"/>
      <c r="FV91" s="181"/>
      <c r="FW91" s="181"/>
      <c r="FX91" s="181"/>
      <c r="FY91" s="181"/>
      <c r="FZ91" s="181"/>
      <c r="GA91" s="181"/>
      <c r="GB91" s="181"/>
      <c r="GC91" s="181"/>
      <c r="GD91" s="181"/>
      <c r="GE91" s="181"/>
      <c r="GF91" s="181"/>
      <c r="GG91" s="181"/>
      <c r="GH91" s="181"/>
      <c r="GI91" s="181"/>
      <c r="GJ91" s="181"/>
      <c r="GK91" s="181"/>
      <c r="GL91" s="181"/>
      <c r="GM91" s="181"/>
      <c r="GN91" s="181"/>
      <c r="GO91" s="181"/>
      <c r="GP91" s="181"/>
      <c r="GQ91" s="181"/>
      <c r="GR91" s="181"/>
      <c r="GS91" s="181"/>
      <c r="GT91" s="181"/>
      <c r="GU91" s="181"/>
      <c r="GV91" s="181"/>
      <c r="GW91" s="181"/>
      <c r="GX91" s="181"/>
      <c r="GY91" s="181"/>
      <c r="GZ91" s="181"/>
      <c r="HA91" s="181"/>
      <c r="HB91" s="181"/>
      <c r="HC91" s="181"/>
      <c r="HD91" s="181"/>
      <c r="HE91" s="181"/>
      <c r="HF91" s="181"/>
      <c r="HG91" s="181"/>
      <c r="HH91" s="181"/>
      <c r="HI91" s="181"/>
      <c r="HJ91" s="181"/>
      <c r="HK91" s="181"/>
      <c r="HL91" s="181"/>
      <c r="HM91" s="181"/>
      <c r="HN91" s="181"/>
      <c r="HO91" s="181"/>
      <c r="HP91" s="181"/>
      <c r="HQ91" s="181"/>
      <c r="HR91" s="181"/>
      <c r="HS91" s="181"/>
      <c r="HT91" s="181"/>
      <c r="HU91" s="181"/>
      <c r="HV91" s="181"/>
      <c r="HW91" s="181"/>
      <c r="HX91" s="181"/>
      <c r="HY91" s="181"/>
      <c r="HZ91" s="181"/>
      <c r="IA91" s="181"/>
      <c r="IB91" s="181"/>
      <c r="IC91" s="181"/>
      <c r="ID91" s="181"/>
      <c r="IE91" s="181"/>
      <c r="IF91" s="181"/>
      <c r="IG91" s="181"/>
      <c r="IH91" s="181"/>
      <c r="II91" s="181"/>
      <c r="IJ91" s="181"/>
      <c r="IK91" s="181"/>
      <c r="IL91" s="181"/>
      <c r="IM91" s="181"/>
      <c r="IN91" s="181"/>
    </row>
    <row r="92" spans="1:252" s="181" customFormat="1" ht="18" customHeight="1">
      <c r="A92" s="211"/>
      <c r="B92" s="218" t="s">
        <v>225</v>
      </c>
      <c r="C92" s="213"/>
      <c r="D92" s="218" t="s">
        <v>238</v>
      </c>
      <c r="E92" s="208">
        <v>42654</v>
      </c>
      <c r="F92" s="208">
        <v>42661</v>
      </c>
      <c r="G92" s="208">
        <v>42809</v>
      </c>
      <c r="H92" s="208">
        <v>42840</v>
      </c>
      <c r="I92" s="208">
        <v>42842</v>
      </c>
      <c r="J92" s="208">
        <v>42883</v>
      </c>
      <c r="K92" s="207">
        <v>229</v>
      </c>
      <c r="L92" s="248">
        <f t="shared" si="29"/>
        <v>222</v>
      </c>
      <c r="M92" s="233">
        <v>12.7</v>
      </c>
      <c r="N92" s="207">
        <v>3</v>
      </c>
      <c r="O92" s="249">
        <v>90</v>
      </c>
      <c r="P92" s="207">
        <v>2</v>
      </c>
      <c r="Q92" s="249">
        <v>69.1</v>
      </c>
      <c r="R92" s="249">
        <v>32.1</v>
      </c>
      <c r="S92" s="264">
        <f t="shared" si="30"/>
        <v>46.45441389290884</v>
      </c>
      <c r="T92" s="249">
        <v>32.1</v>
      </c>
      <c r="U92" s="207">
        <v>3</v>
      </c>
      <c r="V92" s="218"/>
      <c r="W92" s="218"/>
      <c r="X92" s="218"/>
      <c r="Y92" s="283"/>
      <c r="Z92" s="207">
        <v>1</v>
      </c>
      <c r="AA92" s="207">
        <v>21</v>
      </c>
      <c r="AB92" s="207">
        <v>2</v>
      </c>
      <c r="AC92" s="218"/>
      <c r="AD92" s="207">
        <v>1</v>
      </c>
      <c r="AE92" s="207"/>
      <c r="AF92" s="207">
        <v>1</v>
      </c>
      <c r="AG92" s="188"/>
      <c r="AH92" s="207">
        <v>2</v>
      </c>
      <c r="AI92" s="218"/>
      <c r="AJ92" s="218"/>
      <c r="AK92" s="208">
        <v>43084</v>
      </c>
      <c r="AL92" s="207" t="s">
        <v>77</v>
      </c>
      <c r="AM92" s="208">
        <v>42776</v>
      </c>
      <c r="AN92" s="207">
        <v>2</v>
      </c>
      <c r="AO92" s="219"/>
      <c r="AP92" s="218">
        <v>1</v>
      </c>
      <c r="AQ92" s="219"/>
      <c r="AR92" s="218">
        <v>1</v>
      </c>
      <c r="AS92" s="218"/>
      <c r="AT92" s="207">
        <v>5</v>
      </c>
      <c r="AU92" s="207">
        <v>1</v>
      </c>
      <c r="AV92" s="207">
        <v>1</v>
      </c>
      <c r="AW92" s="207">
        <v>1</v>
      </c>
      <c r="AX92" s="207">
        <v>5</v>
      </c>
      <c r="AY92" s="207">
        <v>1</v>
      </c>
      <c r="AZ92" s="312">
        <v>48.7</v>
      </c>
      <c r="BA92" s="314">
        <v>821.2</v>
      </c>
      <c r="BB92" s="311">
        <v>11.49</v>
      </c>
      <c r="BC92" s="311">
        <v>11.065</v>
      </c>
      <c r="BD92" s="311">
        <v>10.555</v>
      </c>
      <c r="BE92" s="311">
        <v>551.56</v>
      </c>
      <c r="BF92" s="311">
        <v>4.43</v>
      </c>
      <c r="BG92" s="218"/>
      <c r="BH92" s="207">
        <v>5</v>
      </c>
      <c r="IO92" s="335"/>
      <c r="IP92" s="335"/>
      <c r="IQ92" s="335"/>
      <c r="IR92" s="335"/>
    </row>
    <row r="93" spans="1:248" s="183" customFormat="1" ht="18" customHeight="1">
      <c r="A93" s="211"/>
      <c r="B93" s="218" t="s">
        <v>225</v>
      </c>
      <c r="C93" s="213"/>
      <c r="D93" s="220" t="s">
        <v>89</v>
      </c>
      <c r="E93" s="221"/>
      <c r="F93" s="221"/>
      <c r="G93" s="221"/>
      <c r="H93" s="221"/>
      <c r="I93" s="221"/>
      <c r="J93" s="221"/>
      <c r="K93" s="253">
        <f aca="true" t="shared" si="32" ref="K93:M93">AVERAGE(K83:K92)</f>
        <v>219.9</v>
      </c>
      <c r="L93" s="253">
        <f t="shared" si="32"/>
        <v>212.1</v>
      </c>
      <c r="M93" s="253">
        <f t="shared" si="32"/>
        <v>17.153</v>
      </c>
      <c r="N93" s="213"/>
      <c r="O93" s="253">
        <f aca="true" t="shared" si="33" ref="O93:R93">AVERAGE(O83:O92)</f>
        <v>85.04299999999999</v>
      </c>
      <c r="P93" s="213"/>
      <c r="Q93" s="364">
        <f t="shared" si="33"/>
        <v>105.34899999999998</v>
      </c>
      <c r="R93" s="364">
        <f t="shared" si="33"/>
        <v>41.57</v>
      </c>
      <c r="S93" s="266">
        <f t="shared" si="30"/>
        <v>39.45932092378666</v>
      </c>
      <c r="T93" s="364">
        <f>AVERAGE(T83:T92)</f>
        <v>33.843</v>
      </c>
      <c r="U93" s="213"/>
      <c r="V93" s="265"/>
      <c r="W93" s="265"/>
      <c r="X93" s="265"/>
      <c r="Y93" s="283"/>
      <c r="Z93" s="218"/>
      <c r="AA93" s="218"/>
      <c r="AB93" s="207">
        <v>3</v>
      </c>
      <c r="AC93" s="218"/>
      <c r="AD93" s="218"/>
      <c r="AE93" s="218"/>
      <c r="AF93" s="218"/>
      <c r="AG93" s="188"/>
      <c r="AH93" s="251">
        <v>3</v>
      </c>
      <c r="AI93" s="218"/>
      <c r="AJ93" s="218"/>
      <c r="AK93" s="219"/>
      <c r="AL93" s="207"/>
      <c r="AM93" s="207"/>
      <c r="AN93" s="207"/>
      <c r="AO93" s="219"/>
      <c r="AP93" s="218"/>
      <c r="AQ93" s="219"/>
      <c r="AR93" s="218"/>
      <c r="AS93" s="265"/>
      <c r="AT93" s="298">
        <v>5</v>
      </c>
      <c r="AU93" s="220">
        <v>1</v>
      </c>
      <c r="AV93" s="220">
        <v>1</v>
      </c>
      <c r="AW93" s="190" t="s">
        <v>90</v>
      </c>
      <c r="AX93" s="220"/>
      <c r="AY93" s="220">
        <v>1</v>
      </c>
      <c r="AZ93" s="315">
        <f aca="true" t="shared" si="34" ref="AZ93:BE93">AVERAGE(AZ83:AZ92)</f>
        <v>43.79</v>
      </c>
      <c r="BA93" s="316">
        <f t="shared" si="34"/>
        <v>798.4</v>
      </c>
      <c r="BB93" s="316">
        <f t="shared" si="34"/>
        <v>11.272000000000002</v>
      </c>
      <c r="BC93" s="316">
        <f t="shared" si="34"/>
        <v>11.3965</v>
      </c>
      <c r="BD93" s="316">
        <f t="shared" si="34"/>
        <v>11.4755</v>
      </c>
      <c r="BE93" s="332">
        <f t="shared" si="34"/>
        <v>568.976</v>
      </c>
      <c r="BF93" s="316">
        <f>(BE93/540.62-1)*100</f>
        <v>5.24508897192113</v>
      </c>
      <c r="BG93" s="265"/>
      <c r="BH93" s="220">
        <v>5</v>
      </c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</row>
    <row r="94" spans="1:60" s="187" customFormat="1" ht="15.75" customHeight="1">
      <c r="A94" s="211"/>
      <c r="B94" s="222" t="s">
        <v>239</v>
      </c>
      <c r="C94" s="207" t="s">
        <v>275</v>
      </c>
      <c r="D94" s="223" t="s">
        <v>230</v>
      </c>
      <c r="E94" s="208">
        <v>43399</v>
      </c>
      <c r="F94" s="208">
        <v>43408</v>
      </c>
      <c r="G94" s="222"/>
      <c r="H94" s="208">
        <v>43209</v>
      </c>
      <c r="I94" s="208">
        <v>43211</v>
      </c>
      <c r="J94" s="208">
        <v>43256</v>
      </c>
      <c r="K94" s="207">
        <v>222</v>
      </c>
      <c r="L94" s="222"/>
      <c r="M94" s="254">
        <v>18</v>
      </c>
      <c r="N94" s="207">
        <v>2</v>
      </c>
      <c r="O94" s="233">
        <v>86.5</v>
      </c>
      <c r="P94" s="207">
        <v>1</v>
      </c>
      <c r="Q94" s="254">
        <v>116.73</v>
      </c>
      <c r="R94" s="254">
        <v>43.36</v>
      </c>
      <c r="S94" s="307">
        <f aca="true" t="shared" si="35" ref="S94:S103">R94*100/Q94</f>
        <v>37.14554955881093</v>
      </c>
      <c r="T94" s="233">
        <v>26.9</v>
      </c>
      <c r="U94" s="222"/>
      <c r="V94" s="222"/>
      <c r="W94" s="222"/>
      <c r="X94" s="222"/>
      <c r="Y94" s="207">
        <v>0</v>
      </c>
      <c r="Z94" s="207">
        <v>1</v>
      </c>
      <c r="AA94" s="207">
        <v>0</v>
      </c>
      <c r="AB94" s="207">
        <v>1</v>
      </c>
      <c r="AC94" s="222"/>
      <c r="AD94" s="222"/>
      <c r="AE94" s="222"/>
      <c r="AF94" s="222"/>
      <c r="AG94" s="207">
        <v>0</v>
      </c>
      <c r="AH94" s="207">
        <v>1</v>
      </c>
      <c r="AI94" s="218"/>
      <c r="AJ94" s="218"/>
      <c r="AK94" s="218"/>
      <c r="AL94" s="218"/>
      <c r="AM94" s="218"/>
      <c r="AN94" s="218"/>
      <c r="AO94" s="222"/>
      <c r="AP94" s="222"/>
      <c r="AQ94" s="222"/>
      <c r="AR94" s="222"/>
      <c r="AS94" s="222"/>
      <c r="AT94" s="207">
        <v>5</v>
      </c>
      <c r="AU94" s="207">
        <v>1</v>
      </c>
      <c r="AV94" s="207">
        <v>1</v>
      </c>
      <c r="AW94" s="207">
        <v>1</v>
      </c>
      <c r="AX94" s="207"/>
      <c r="AY94" s="207">
        <v>1</v>
      </c>
      <c r="AZ94" s="249">
        <v>44.3</v>
      </c>
      <c r="BA94" s="218"/>
      <c r="BB94" s="254">
        <v>105.11</v>
      </c>
      <c r="BC94" s="254">
        <v>106.23</v>
      </c>
      <c r="BD94" s="254">
        <f aca="true" t="shared" si="36" ref="BD94:BD101">(BB94+BC94)/2</f>
        <v>105.67</v>
      </c>
      <c r="BE94" s="319">
        <f aca="true" t="shared" si="37" ref="BE94:BE103">BD94*667/150</f>
        <v>469.87926666666664</v>
      </c>
      <c r="BF94" s="319">
        <v>5.01</v>
      </c>
      <c r="BG94" s="222"/>
      <c r="BH94" s="207">
        <v>3</v>
      </c>
    </row>
    <row r="95" spans="1:60" s="187" customFormat="1" ht="15.75" customHeight="1">
      <c r="A95" s="211"/>
      <c r="B95" s="222" t="s">
        <v>239</v>
      </c>
      <c r="C95" s="207"/>
      <c r="D95" s="224" t="s">
        <v>241</v>
      </c>
      <c r="E95" s="208">
        <v>43400</v>
      </c>
      <c r="F95" s="208">
        <v>43410</v>
      </c>
      <c r="G95" s="222"/>
      <c r="H95" s="208">
        <v>43212</v>
      </c>
      <c r="I95" s="208">
        <v>43214</v>
      </c>
      <c r="J95" s="208">
        <v>43259</v>
      </c>
      <c r="K95" s="207">
        <v>225</v>
      </c>
      <c r="L95" s="222"/>
      <c r="M95" s="254">
        <v>22.95</v>
      </c>
      <c r="N95" s="207">
        <v>3</v>
      </c>
      <c r="O95" s="233">
        <v>83</v>
      </c>
      <c r="P95" s="207">
        <v>2</v>
      </c>
      <c r="Q95" s="254">
        <v>141.3</v>
      </c>
      <c r="R95" s="254">
        <v>44.55</v>
      </c>
      <c r="S95" s="307">
        <f t="shared" si="35"/>
        <v>31.52866242038216</v>
      </c>
      <c r="T95" s="233">
        <v>33.2</v>
      </c>
      <c r="U95" s="222"/>
      <c r="V95" s="222"/>
      <c r="W95" s="222"/>
      <c r="X95" s="222"/>
      <c r="Y95" s="207">
        <v>0.2</v>
      </c>
      <c r="Z95" s="207">
        <v>2</v>
      </c>
      <c r="AA95" s="207"/>
      <c r="AB95" s="207">
        <v>1</v>
      </c>
      <c r="AC95" s="222"/>
      <c r="AD95" s="222"/>
      <c r="AE95" s="222"/>
      <c r="AF95" s="222"/>
      <c r="AG95" s="207"/>
      <c r="AH95" s="207"/>
      <c r="AI95" s="207">
        <v>0</v>
      </c>
      <c r="AJ95" s="207">
        <v>1</v>
      </c>
      <c r="AK95" s="208">
        <v>43128</v>
      </c>
      <c r="AL95" s="207">
        <v>2</v>
      </c>
      <c r="AM95" s="208">
        <v>43168</v>
      </c>
      <c r="AN95" s="207" t="s">
        <v>229</v>
      </c>
      <c r="AO95" s="222"/>
      <c r="AP95" s="222"/>
      <c r="AQ95" s="222"/>
      <c r="AR95" s="222"/>
      <c r="AS95" s="222"/>
      <c r="AT95" s="207">
        <v>5</v>
      </c>
      <c r="AU95" s="207">
        <v>1</v>
      </c>
      <c r="AV95" s="207">
        <v>1</v>
      </c>
      <c r="AW95" s="207">
        <v>1</v>
      </c>
      <c r="AX95" s="218"/>
      <c r="AY95" s="207">
        <v>1</v>
      </c>
      <c r="AZ95" s="249">
        <v>44.8</v>
      </c>
      <c r="BA95" s="207">
        <v>754</v>
      </c>
      <c r="BB95" s="267">
        <v>148.2</v>
      </c>
      <c r="BC95" s="267">
        <v>140.55</v>
      </c>
      <c r="BD95" s="254">
        <f t="shared" si="36"/>
        <v>144.375</v>
      </c>
      <c r="BE95" s="319">
        <f t="shared" si="37"/>
        <v>641.9875</v>
      </c>
      <c r="BF95" s="319">
        <v>5.42</v>
      </c>
      <c r="BG95" s="222"/>
      <c r="BH95" s="207">
        <v>3</v>
      </c>
    </row>
    <row r="96" spans="1:60" s="187" customFormat="1" ht="15.75" customHeight="1">
      <c r="A96" s="211"/>
      <c r="B96" s="222" t="s">
        <v>239</v>
      </c>
      <c r="C96" s="207"/>
      <c r="D96" s="223" t="s">
        <v>242</v>
      </c>
      <c r="E96" s="208">
        <v>43388</v>
      </c>
      <c r="F96" s="208">
        <v>43394</v>
      </c>
      <c r="G96" s="222"/>
      <c r="H96" s="208">
        <v>43209</v>
      </c>
      <c r="I96" s="208">
        <v>43211</v>
      </c>
      <c r="J96" s="208">
        <v>43254</v>
      </c>
      <c r="K96" s="207">
        <v>232</v>
      </c>
      <c r="L96" s="222"/>
      <c r="M96" s="254">
        <v>17.2</v>
      </c>
      <c r="N96" s="207">
        <v>3</v>
      </c>
      <c r="O96" s="233">
        <v>76.9</v>
      </c>
      <c r="P96" s="207">
        <v>1</v>
      </c>
      <c r="Q96" s="254">
        <v>120.9</v>
      </c>
      <c r="R96" s="254">
        <v>43.8</v>
      </c>
      <c r="S96" s="307">
        <f t="shared" si="35"/>
        <v>36.22828784119107</v>
      </c>
      <c r="T96" s="233">
        <v>31.3</v>
      </c>
      <c r="U96" s="222"/>
      <c r="V96" s="222"/>
      <c r="W96" s="222"/>
      <c r="X96" s="222"/>
      <c r="Y96" s="207"/>
      <c r="Z96" s="207"/>
      <c r="AA96" s="207">
        <v>2</v>
      </c>
      <c r="AB96" s="207">
        <v>1</v>
      </c>
      <c r="AC96" s="222"/>
      <c r="AD96" s="222"/>
      <c r="AE96" s="222"/>
      <c r="AF96" s="222"/>
      <c r="AG96" s="207"/>
      <c r="AH96" s="207"/>
      <c r="AI96" s="218">
        <v>0</v>
      </c>
      <c r="AJ96" s="218">
        <v>1</v>
      </c>
      <c r="AK96" s="208">
        <v>43112</v>
      </c>
      <c r="AL96" s="207">
        <v>1</v>
      </c>
      <c r="AM96" s="208">
        <v>43197</v>
      </c>
      <c r="AN96" s="207">
        <v>2</v>
      </c>
      <c r="AO96" s="222"/>
      <c r="AP96" s="222"/>
      <c r="AQ96" s="222"/>
      <c r="AR96" s="222"/>
      <c r="AS96" s="222"/>
      <c r="AT96" s="207">
        <v>5</v>
      </c>
      <c r="AU96" s="207">
        <v>1</v>
      </c>
      <c r="AV96" s="207">
        <v>1</v>
      </c>
      <c r="AW96" s="207">
        <v>1</v>
      </c>
      <c r="AX96" s="218"/>
      <c r="AY96" s="207">
        <v>1</v>
      </c>
      <c r="AZ96" s="249">
        <v>43.7</v>
      </c>
      <c r="BA96" s="218"/>
      <c r="BB96" s="267">
        <v>118.75</v>
      </c>
      <c r="BC96" s="267">
        <v>116.77</v>
      </c>
      <c r="BD96" s="254">
        <f t="shared" si="36"/>
        <v>117.75999999999999</v>
      </c>
      <c r="BE96" s="319">
        <f t="shared" si="37"/>
        <v>523.6394666666666</v>
      </c>
      <c r="BF96" s="319">
        <v>7.94</v>
      </c>
      <c r="BG96" s="222"/>
      <c r="BH96" s="207">
        <v>1</v>
      </c>
    </row>
    <row r="97" spans="1:60" s="187" customFormat="1" ht="15.75" customHeight="1">
      <c r="A97" s="211"/>
      <c r="B97" s="222" t="s">
        <v>239</v>
      </c>
      <c r="C97" s="207"/>
      <c r="D97" s="223" t="s">
        <v>243</v>
      </c>
      <c r="E97" s="208">
        <v>43399</v>
      </c>
      <c r="F97" s="208">
        <v>43408</v>
      </c>
      <c r="G97" s="222"/>
      <c r="H97" s="208">
        <v>43209</v>
      </c>
      <c r="I97" s="208">
        <v>43212</v>
      </c>
      <c r="J97" s="208">
        <v>43252</v>
      </c>
      <c r="K97" s="207">
        <v>217</v>
      </c>
      <c r="L97" s="222"/>
      <c r="M97" s="254">
        <v>18.3</v>
      </c>
      <c r="N97" s="207">
        <v>3</v>
      </c>
      <c r="O97" s="233">
        <v>76</v>
      </c>
      <c r="P97" s="207">
        <v>2</v>
      </c>
      <c r="Q97" s="254">
        <v>105.7</v>
      </c>
      <c r="R97" s="254">
        <v>44.8</v>
      </c>
      <c r="S97" s="307">
        <f t="shared" si="35"/>
        <v>42.3841059602649</v>
      </c>
      <c r="T97" s="233">
        <v>38.5</v>
      </c>
      <c r="U97" s="222"/>
      <c r="V97" s="222"/>
      <c r="W97" s="222"/>
      <c r="X97" s="222"/>
      <c r="Y97" s="207">
        <v>7</v>
      </c>
      <c r="Z97" s="207">
        <v>2</v>
      </c>
      <c r="AA97" s="207">
        <v>12</v>
      </c>
      <c r="AB97" s="207">
        <v>3</v>
      </c>
      <c r="AC97" s="222"/>
      <c r="AD97" s="222"/>
      <c r="AE97" s="222"/>
      <c r="AF97" s="222"/>
      <c r="AG97" s="207">
        <v>9</v>
      </c>
      <c r="AH97" s="207">
        <v>2</v>
      </c>
      <c r="AI97" s="218">
        <v>0</v>
      </c>
      <c r="AJ97" s="218">
        <v>1</v>
      </c>
      <c r="AK97" s="208">
        <v>43122</v>
      </c>
      <c r="AL97" s="207">
        <v>2</v>
      </c>
      <c r="AM97" s="208">
        <v>43202</v>
      </c>
      <c r="AN97" s="207">
        <v>1</v>
      </c>
      <c r="AO97" s="222"/>
      <c r="AP97" s="222"/>
      <c r="AQ97" s="222"/>
      <c r="AR97" s="222"/>
      <c r="AS97" s="222"/>
      <c r="AT97" s="207">
        <v>5</v>
      </c>
      <c r="AU97" s="207">
        <v>1</v>
      </c>
      <c r="AV97" s="207">
        <v>1</v>
      </c>
      <c r="AW97" s="207">
        <v>3</v>
      </c>
      <c r="AX97" s="207"/>
      <c r="AY97" s="207">
        <v>1</v>
      </c>
      <c r="AZ97" s="249">
        <v>39.8</v>
      </c>
      <c r="BA97" s="218"/>
      <c r="BB97" s="267">
        <v>143</v>
      </c>
      <c r="BC97" s="267">
        <v>137</v>
      </c>
      <c r="BD97" s="254">
        <f t="shared" si="36"/>
        <v>140</v>
      </c>
      <c r="BE97" s="319">
        <f t="shared" si="37"/>
        <v>622.5333333333333</v>
      </c>
      <c r="BF97" s="319">
        <v>3.32</v>
      </c>
      <c r="BG97" s="222"/>
      <c r="BH97" s="207">
        <v>3</v>
      </c>
    </row>
    <row r="98" spans="1:60" s="187" customFormat="1" ht="15.75" customHeight="1">
      <c r="A98" s="211"/>
      <c r="B98" s="222" t="s">
        <v>239</v>
      </c>
      <c r="C98" s="207"/>
      <c r="D98" s="223" t="s">
        <v>244</v>
      </c>
      <c r="E98" s="208">
        <v>43399</v>
      </c>
      <c r="F98" s="208">
        <v>43410</v>
      </c>
      <c r="G98" s="222"/>
      <c r="H98" s="208">
        <v>43209</v>
      </c>
      <c r="I98" s="208">
        <v>43211</v>
      </c>
      <c r="J98" s="208">
        <v>43249</v>
      </c>
      <c r="K98" s="207">
        <v>216</v>
      </c>
      <c r="L98" s="222"/>
      <c r="M98" s="254">
        <v>22.3</v>
      </c>
      <c r="N98" s="207">
        <v>3</v>
      </c>
      <c r="O98" s="233">
        <v>77.1</v>
      </c>
      <c r="P98" s="207">
        <v>2</v>
      </c>
      <c r="Q98" s="254">
        <v>88.2</v>
      </c>
      <c r="R98" s="254">
        <v>42.7</v>
      </c>
      <c r="S98" s="307">
        <f t="shared" si="35"/>
        <v>48.41269841269841</v>
      </c>
      <c r="T98" s="233">
        <v>33.5</v>
      </c>
      <c r="U98" s="222"/>
      <c r="V98" s="222"/>
      <c r="W98" s="222"/>
      <c r="X98" s="222"/>
      <c r="Y98" s="207">
        <v>1</v>
      </c>
      <c r="Z98" s="207">
        <v>2</v>
      </c>
      <c r="AA98" s="207"/>
      <c r="AB98" s="207">
        <v>2</v>
      </c>
      <c r="AC98" s="222"/>
      <c r="AD98" s="222"/>
      <c r="AE98" s="222"/>
      <c r="AF98" s="222"/>
      <c r="AG98" s="207"/>
      <c r="AH98" s="207">
        <v>2</v>
      </c>
      <c r="AI98" s="207">
        <v>70</v>
      </c>
      <c r="AJ98" s="218">
        <v>5</v>
      </c>
      <c r="AK98" s="208">
        <v>43464</v>
      </c>
      <c r="AL98" s="207">
        <v>2</v>
      </c>
      <c r="AM98" s="208">
        <v>43170</v>
      </c>
      <c r="AN98" s="207">
        <v>2</v>
      </c>
      <c r="AO98" s="222"/>
      <c r="AP98" s="222"/>
      <c r="AQ98" s="222"/>
      <c r="AR98" s="222"/>
      <c r="AS98" s="222"/>
      <c r="AT98" s="207">
        <v>5</v>
      </c>
      <c r="AU98" s="207">
        <v>1</v>
      </c>
      <c r="AV98" s="207">
        <v>1</v>
      </c>
      <c r="AW98" s="207">
        <v>1</v>
      </c>
      <c r="AX98" s="317">
        <v>1</v>
      </c>
      <c r="AY98" s="207">
        <v>1</v>
      </c>
      <c r="AZ98" s="249">
        <v>43.7</v>
      </c>
      <c r="BA98" s="218"/>
      <c r="BB98" s="254">
        <v>109.45</v>
      </c>
      <c r="BC98" s="254">
        <v>107.96</v>
      </c>
      <c r="BD98" s="254">
        <f t="shared" si="36"/>
        <v>108.705</v>
      </c>
      <c r="BE98" s="319">
        <f t="shared" si="37"/>
        <v>483.3749</v>
      </c>
      <c r="BF98" s="319">
        <v>6.96</v>
      </c>
      <c r="BG98" s="222"/>
      <c r="BH98" s="207">
        <v>2</v>
      </c>
    </row>
    <row r="99" spans="1:60" s="187" customFormat="1" ht="15.75" customHeight="1">
      <c r="A99" s="211"/>
      <c r="B99" s="222" t="s">
        <v>239</v>
      </c>
      <c r="C99" s="207"/>
      <c r="D99" s="223" t="s">
        <v>228</v>
      </c>
      <c r="E99" s="225">
        <v>43401</v>
      </c>
      <c r="F99" s="225">
        <v>43408</v>
      </c>
      <c r="G99" s="222"/>
      <c r="H99" s="225">
        <v>43210</v>
      </c>
      <c r="I99" s="208">
        <v>43212</v>
      </c>
      <c r="J99" s="208">
        <v>43253</v>
      </c>
      <c r="K99" s="207">
        <v>218</v>
      </c>
      <c r="L99" s="222"/>
      <c r="M99" s="254">
        <v>20.33</v>
      </c>
      <c r="N99" s="207">
        <v>1</v>
      </c>
      <c r="O99" s="233">
        <v>75.3</v>
      </c>
      <c r="P99" s="207">
        <v>1</v>
      </c>
      <c r="Q99" s="254">
        <v>138.99</v>
      </c>
      <c r="R99" s="254">
        <v>38.66</v>
      </c>
      <c r="S99" s="307">
        <f t="shared" si="35"/>
        <v>27.814950715878837</v>
      </c>
      <c r="T99" s="233">
        <v>34.5</v>
      </c>
      <c r="U99" s="222"/>
      <c r="V99" s="222"/>
      <c r="W99" s="222"/>
      <c r="X99" s="222"/>
      <c r="Y99" s="207">
        <v>0</v>
      </c>
      <c r="Z99" s="207">
        <v>1</v>
      </c>
      <c r="AA99" s="207"/>
      <c r="AB99" s="207">
        <v>2</v>
      </c>
      <c r="AC99" s="222"/>
      <c r="AD99" s="222"/>
      <c r="AE99" s="222"/>
      <c r="AF99" s="222"/>
      <c r="AG99" s="207">
        <v>0</v>
      </c>
      <c r="AH99" s="207">
        <v>1</v>
      </c>
      <c r="AI99" s="207">
        <v>0</v>
      </c>
      <c r="AJ99" s="207">
        <v>1</v>
      </c>
      <c r="AK99" s="225">
        <v>43116</v>
      </c>
      <c r="AL99" s="207">
        <v>2</v>
      </c>
      <c r="AM99" s="225">
        <v>43155</v>
      </c>
      <c r="AN99" s="207">
        <v>1</v>
      </c>
      <c r="AO99" s="222"/>
      <c r="AP99" s="222"/>
      <c r="AQ99" s="222"/>
      <c r="AR99" s="222"/>
      <c r="AS99" s="222"/>
      <c r="AT99" s="207">
        <v>5</v>
      </c>
      <c r="AU99" s="207">
        <v>1</v>
      </c>
      <c r="AV99" s="207">
        <v>1</v>
      </c>
      <c r="AW99" s="207">
        <v>1</v>
      </c>
      <c r="AX99" s="318">
        <v>5.5</v>
      </c>
      <c r="AY99" s="8">
        <v>1</v>
      </c>
      <c r="AZ99" s="249">
        <v>53.43</v>
      </c>
      <c r="BA99" s="318">
        <v>759.5</v>
      </c>
      <c r="BB99" s="319">
        <v>113.4525</v>
      </c>
      <c r="BC99" s="319">
        <v>110.955</v>
      </c>
      <c r="BD99" s="313">
        <f t="shared" si="36"/>
        <v>112.20375</v>
      </c>
      <c r="BE99" s="319">
        <f t="shared" si="37"/>
        <v>498.93267499999996</v>
      </c>
      <c r="BF99" s="319">
        <v>8</v>
      </c>
      <c r="BG99" s="222"/>
      <c r="BH99" s="207">
        <v>2</v>
      </c>
    </row>
    <row r="100" spans="1:60" s="187" customFormat="1" ht="15.75" customHeight="1">
      <c r="A100" s="211"/>
      <c r="B100" s="222" t="s">
        <v>239</v>
      </c>
      <c r="C100" s="207"/>
      <c r="D100" s="224" t="s">
        <v>245</v>
      </c>
      <c r="E100" s="208">
        <v>43396</v>
      </c>
      <c r="F100" s="208">
        <v>43408</v>
      </c>
      <c r="G100" s="222"/>
      <c r="H100" s="208">
        <v>43213</v>
      </c>
      <c r="I100" s="208">
        <v>43215</v>
      </c>
      <c r="J100" s="208">
        <v>43256</v>
      </c>
      <c r="K100" s="207">
        <v>225</v>
      </c>
      <c r="L100" s="222"/>
      <c r="M100" s="254">
        <v>23</v>
      </c>
      <c r="N100" s="207">
        <v>3</v>
      </c>
      <c r="O100" s="233">
        <v>70.9</v>
      </c>
      <c r="P100" s="207">
        <v>1</v>
      </c>
      <c r="Q100" s="254">
        <v>112</v>
      </c>
      <c r="R100" s="254">
        <v>41.67</v>
      </c>
      <c r="S100" s="307">
        <f t="shared" si="35"/>
        <v>37.205357142857146</v>
      </c>
      <c r="T100" s="233">
        <v>33.7</v>
      </c>
      <c r="U100" s="222"/>
      <c r="V100" s="222"/>
      <c r="W100" s="222"/>
      <c r="X100" s="222"/>
      <c r="Y100" s="218">
        <v>0.5</v>
      </c>
      <c r="Z100" s="218">
        <v>2</v>
      </c>
      <c r="AA100" s="218"/>
      <c r="AB100" s="218"/>
      <c r="AC100" s="222"/>
      <c r="AD100" s="222"/>
      <c r="AE100" s="222"/>
      <c r="AF100" s="222"/>
      <c r="AG100" s="218"/>
      <c r="AH100" s="218"/>
      <c r="AI100" s="218"/>
      <c r="AJ100" s="218"/>
      <c r="AK100" s="208">
        <v>43112</v>
      </c>
      <c r="AL100" s="207" t="s">
        <v>229</v>
      </c>
      <c r="AM100" s="208">
        <v>43167</v>
      </c>
      <c r="AN100" s="207">
        <v>2</v>
      </c>
      <c r="AO100" s="222"/>
      <c r="AP100" s="222"/>
      <c r="AQ100" s="222"/>
      <c r="AR100" s="222"/>
      <c r="AS100" s="222"/>
      <c r="AT100" s="207">
        <v>5</v>
      </c>
      <c r="AU100" s="207">
        <v>1</v>
      </c>
      <c r="AV100" s="207">
        <v>1</v>
      </c>
      <c r="AW100" s="207">
        <v>1</v>
      </c>
      <c r="AX100" s="317"/>
      <c r="AY100" s="207">
        <v>1</v>
      </c>
      <c r="AZ100" s="249">
        <v>33.4</v>
      </c>
      <c r="BA100" s="218"/>
      <c r="BB100" s="313">
        <v>104.33</v>
      </c>
      <c r="BC100" s="313">
        <v>104.67</v>
      </c>
      <c r="BD100" s="313">
        <f t="shared" si="36"/>
        <v>104.5</v>
      </c>
      <c r="BE100" s="319">
        <f t="shared" si="37"/>
        <v>464.6766666666667</v>
      </c>
      <c r="BF100" s="319">
        <v>1.05</v>
      </c>
      <c r="BG100" s="222"/>
      <c r="BH100" s="207">
        <v>4</v>
      </c>
    </row>
    <row r="101" spans="1:60" s="187" customFormat="1" ht="15.75" customHeight="1">
      <c r="A101" s="211"/>
      <c r="B101" s="222" t="s">
        <v>239</v>
      </c>
      <c r="C101" s="207"/>
      <c r="D101" s="223" t="s">
        <v>246</v>
      </c>
      <c r="E101" s="208">
        <v>43408</v>
      </c>
      <c r="F101" s="208">
        <v>43416</v>
      </c>
      <c r="G101" s="222"/>
      <c r="H101" s="208">
        <v>43209</v>
      </c>
      <c r="I101" s="208">
        <v>43211</v>
      </c>
      <c r="J101" s="208">
        <v>43250</v>
      </c>
      <c r="K101" s="207">
        <v>208</v>
      </c>
      <c r="L101" s="222"/>
      <c r="M101" s="254">
        <v>22</v>
      </c>
      <c r="N101" s="207">
        <v>3</v>
      </c>
      <c r="O101" s="233">
        <v>78</v>
      </c>
      <c r="P101" s="207">
        <v>3</v>
      </c>
      <c r="Q101" s="254">
        <v>100.9</v>
      </c>
      <c r="R101" s="254">
        <v>42.2</v>
      </c>
      <c r="S101" s="307">
        <f t="shared" si="35"/>
        <v>41.823587710604556</v>
      </c>
      <c r="T101" s="233">
        <v>27.1</v>
      </c>
      <c r="U101" s="222"/>
      <c r="V101" s="222"/>
      <c r="W101" s="222"/>
      <c r="X101" s="222"/>
      <c r="Y101" s="234">
        <v>2</v>
      </c>
      <c r="Z101" s="207">
        <v>2</v>
      </c>
      <c r="AA101" s="207"/>
      <c r="AB101" s="207">
        <v>3</v>
      </c>
      <c r="AC101" s="222"/>
      <c r="AD101" s="222"/>
      <c r="AE101" s="222"/>
      <c r="AF101" s="222"/>
      <c r="AG101" s="207"/>
      <c r="AH101" s="207">
        <v>1</v>
      </c>
      <c r="AI101" s="289">
        <v>20</v>
      </c>
      <c r="AJ101" s="218">
        <v>3</v>
      </c>
      <c r="AK101" s="207"/>
      <c r="AL101" s="207"/>
      <c r="AM101" s="207"/>
      <c r="AN101" s="207"/>
      <c r="AO101" s="222"/>
      <c r="AP101" s="222"/>
      <c r="AQ101" s="222"/>
      <c r="AR101" s="222"/>
      <c r="AS101" s="222"/>
      <c r="AT101" s="207">
        <v>5</v>
      </c>
      <c r="AU101" s="207">
        <v>1</v>
      </c>
      <c r="AV101" s="207">
        <v>1</v>
      </c>
      <c r="AW101" s="207">
        <v>3</v>
      </c>
      <c r="AX101" s="317">
        <v>1</v>
      </c>
      <c r="AY101" s="207">
        <v>1</v>
      </c>
      <c r="AZ101" s="249">
        <v>44.5</v>
      </c>
      <c r="BA101" s="218">
        <v>812</v>
      </c>
      <c r="BB101" s="311">
        <v>106.56862745098039</v>
      </c>
      <c r="BC101" s="311">
        <v>103.43137254901961</v>
      </c>
      <c r="BD101" s="313">
        <f t="shared" si="36"/>
        <v>105</v>
      </c>
      <c r="BE101" s="319">
        <f t="shared" si="37"/>
        <v>466.9</v>
      </c>
      <c r="BF101" s="319">
        <v>3.81</v>
      </c>
      <c r="BG101" s="222"/>
      <c r="BH101" s="207">
        <v>3</v>
      </c>
    </row>
    <row r="102" spans="1:60" s="187" customFormat="1" ht="15.75" customHeight="1">
      <c r="A102" s="211"/>
      <c r="B102" s="222" t="s">
        <v>239</v>
      </c>
      <c r="C102" s="207"/>
      <c r="D102" s="223" t="s">
        <v>231</v>
      </c>
      <c r="E102" s="208">
        <v>43396</v>
      </c>
      <c r="F102" s="208">
        <v>43406</v>
      </c>
      <c r="G102" s="222"/>
      <c r="H102" s="208">
        <v>43208</v>
      </c>
      <c r="I102" s="208">
        <v>43210</v>
      </c>
      <c r="J102" s="208">
        <v>43255</v>
      </c>
      <c r="K102" s="207">
        <v>224</v>
      </c>
      <c r="L102" s="222"/>
      <c r="M102" s="254">
        <v>18</v>
      </c>
      <c r="N102" s="207">
        <v>3</v>
      </c>
      <c r="O102" s="233">
        <v>80</v>
      </c>
      <c r="P102" s="207">
        <v>2</v>
      </c>
      <c r="Q102" s="254">
        <v>115.9</v>
      </c>
      <c r="R102" s="254">
        <v>42</v>
      </c>
      <c r="S102" s="307">
        <f t="shared" si="35"/>
        <v>36.2381363244176</v>
      </c>
      <c r="T102" s="233">
        <v>31.2</v>
      </c>
      <c r="U102" s="222"/>
      <c r="V102" s="222"/>
      <c r="W102" s="222"/>
      <c r="X102" s="222"/>
      <c r="Y102" s="207">
        <v>0.75</v>
      </c>
      <c r="Z102" s="207">
        <v>2</v>
      </c>
      <c r="AA102" s="207"/>
      <c r="AB102" s="207">
        <v>1</v>
      </c>
      <c r="AC102" s="222"/>
      <c r="AD102" s="222"/>
      <c r="AE102" s="222"/>
      <c r="AF102" s="222"/>
      <c r="AG102" s="207">
        <v>0</v>
      </c>
      <c r="AH102" s="207">
        <v>1</v>
      </c>
      <c r="AI102" s="207">
        <v>0</v>
      </c>
      <c r="AJ102" s="207">
        <v>1</v>
      </c>
      <c r="AK102" s="207"/>
      <c r="AL102" s="207">
        <v>1</v>
      </c>
      <c r="AM102" s="207"/>
      <c r="AN102" s="207">
        <v>2</v>
      </c>
      <c r="AO102" s="222"/>
      <c r="AP102" s="222"/>
      <c r="AQ102" s="222"/>
      <c r="AR102" s="222"/>
      <c r="AS102" s="222"/>
      <c r="AT102" s="207">
        <v>5</v>
      </c>
      <c r="AU102" s="207">
        <v>1</v>
      </c>
      <c r="AV102" s="207">
        <v>1</v>
      </c>
      <c r="AW102" s="207">
        <v>1</v>
      </c>
      <c r="AX102" s="207"/>
      <c r="AY102" s="207">
        <v>1</v>
      </c>
      <c r="AZ102" s="249">
        <v>44.6</v>
      </c>
      <c r="BA102" s="218">
        <v>818</v>
      </c>
      <c r="BB102" s="311">
        <v>116.8</v>
      </c>
      <c r="BC102" s="311">
        <v>117.4</v>
      </c>
      <c r="BD102" s="313">
        <f>AVERAGE(BB102:BC102)</f>
        <v>117.1</v>
      </c>
      <c r="BE102" s="319">
        <f t="shared" si="37"/>
        <v>520.7046666666666</v>
      </c>
      <c r="BF102" s="319">
        <v>7.42</v>
      </c>
      <c r="BG102" s="222"/>
      <c r="BH102" s="207">
        <v>1</v>
      </c>
    </row>
    <row r="103" spans="1:60" s="187" customFormat="1" ht="15.75" customHeight="1">
      <c r="A103" s="211"/>
      <c r="B103" s="222" t="s">
        <v>239</v>
      </c>
      <c r="C103" s="207"/>
      <c r="D103" s="223" t="s">
        <v>247</v>
      </c>
      <c r="E103" s="208">
        <v>43403</v>
      </c>
      <c r="F103" s="208">
        <v>43411</v>
      </c>
      <c r="G103" s="222"/>
      <c r="H103" s="208">
        <v>43214</v>
      </c>
      <c r="I103" s="208">
        <v>43216</v>
      </c>
      <c r="J103" s="208">
        <v>43257</v>
      </c>
      <c r="K103" s="207">
        <v>219</v>
      </c>
      <c r="L103" s="222"/>
      <c r="M103" s="254">
        <v>20.33</v>
      </c>
      <c r="N103" s="207">
        <v>3</v>
      </c>
      <c r="O103" s="233">
        <v>85</v>
      </c>
      <c r="P103" s="207">
        <v>3</v>
      </c>
      <c r="Q103" s="254">
        <v>87.8</v>
      </c>
      <c r="R103" s="254">
        <v>42.8</v>
      </c>
      <c r="S103" s="307">
        <f t="shared" si="35"/>
        <v>48.747152619589976</v>
      </c>
      <c r="T103" s="233">
        <v>30.9</v>
      </c>
      <c r="U103" s="222"/>
      <c r="V103" s="222"/>
      <c r="W103" s="222"/>
      <c r="X103" s="222"/>
      <c r="Y103" s="207">
        <v>1</v>
      </c>
      <c r="Z103" s="207">
        <v>5</v>
      </c>
      <c r="AA103" s="207"/>
      <c r="AB103" s="207"/>
      <c r="AC103" s="222"/>
      <c r="AD103" s="222"/>
      <c r="AE103" s="222"/>
      <c r="AF103" s="222"/>
      <c r="AG103" s="207"/>
      <c r="AH103" s="207"/>
      <c r="AI103" s="207">
        <v>3</v>
      </c>
      <c r="AJ103" s="207">
        <v>3</v>
      </c>
      <c r="AK103" s="208">
        <v>43133</v>
      </c>
      <c r="AL103" s="207">
        <v>2</v>
      </c>
      <c r="AM103" s="208">
        <v>43198</v>
      </c>
      <c r="AN103" s="207">
        <v>2</v>
      </c>
      <c r="AO103" s="222"/>
      <c r="AP103" s="222"/>
      <c r="AQ103" s="222"/>
      <c r="AR103" s="222"/>
      <c r="AS103" s="222"/>
      <c r="AT103" s="207">
        <v>5</v>
      </c>
      <c r="AU103" s="207">
        <v>1</v>
      </c>
      <c r="AV103" s="207">
        <v>1</v>
      </c>
      <c r="AW103" s="207">
        <v>3</v>
      </c>
      <c r="AX103" s="218"/>
      <c r="AY103" s="8">
        <v>5</v>
      </c>
      <c r="AZ103" s="249">
        <v>41.4</v>
      </c>
      <c r="BA103" s="218">
        <v>792</v>
      </c>
      <c r="BB103" s="313">
        <v>118</v>
      </c>
      <c r="BC103" s="313">
        <v>120.33333333333333</v>
      </c>
      <c r="BD103" s="313">
        <f>AVERAGE(BB103:BC103)</f>
        <v>119.16666666666666</v>
      </c>
      <c r="BE103" s="319">
        <f t="shared" si="37"/>
        <v>529.8944444444444</v>
      </c>
      <c r="BF103" s="319">
        <v>4.1</v>
      </c>
      <c r="BG103" s="222"/>
      <c r="BH103" s="207">
        <v>2</v>
      </c>
    </row>
    <row r="104" spans="1:60" s="187" customFormat="1" ht="15.75" customHeight="1">
      <c r="A104" s="211"/>
      <c r="B104" s="222" t="s">
        <v>239</v>
      </c>
      <c r="C104" s="207"/>
      <c r="D104" s="220" t="s">
        <v>89</v>
      </c>
      <c r="E104" s="226"/>
      <c r="F104" s="226"/>
      <c r="G104" s="222"/>
      <c r="H104" s="226"/>
      <c r="I104" s="226"/>
      <c r="J104" s="226"/>
      <c r="K104" s="255">
        <f>AVERAGE(K94:K103)</f>
        <v>220.6</v>
      </c>
      <c r="L104" s="222"/>
      <c r="M104" s="256">
        <f>AVERAGE(M94:M103)</f>
        <v>20.240999999999996</v>
      </c>
      <c r="N104" s="297"/>
      <c r="O104" s="258">
        <f>AVERAGE(O94:O103)</f>
        <v>78.87</v>
      </c>
      <c r="P104" s="297"/>
      <c r="Q104" s="258">
        <f aca="true" t="shared" si="38" ref="Q104:T104">AVERAGE(Q94:Q103)</f>
        <v>112.84200000000001</v>
      </c>
      <c r="R104" s="258">
        <f t="shared" si="38"/>
        <v>42.654</v>
      </c>
      <c r="S104" s="258">
        <f t="shared" si="38"/>
        <v>38.75284887066956</v>
      </c>
      <c r="T104" s="365">
        <f t="shared" si="38"/>
        <v>32.08</v>
      </c>
      <c r="U104" s="222"/>
      <c r="V104" s="222"/>
      <c r="W104" s="222"/>
      <c r="X104" s="222"/>
      <c r="Y104" s="218"/>
      <c r="Z104" s="188"/>
      <c r="AA104" s="218"/>
      <c r="AB104" s="188"/>
      <c r="AC104" s="222"/>
      <c r="AD104" s="222"/>
      <c r="AE104" s="222"/>
      <c r="AF104" s="222"/>
      <c r="AG104" s="218"/>
      <c r="AH104" s="188"/>
      <c r="AI104" s="218"/>
      <c r="AJ104" s="188"/>
      <c r="AK104" s="290"/>
      <c r="AL104" s="188"/>
      <c r="AM104" s="290"/>
      <c r="AN104" s="188"/>
      <c r="AO104" s="222"/>
      <c r="AP104" s="222"/>
      <c r="AQ104" s="222"/>
      <c r="AR104" s="222"/>
      <c r="AS104" s="222"/>
      <c r="AT104" s="11"/>
      <c r="AU104" s="11"/>
      <c r="AV104" s="11"/>
      <c r="AW104" s="11"/>
      <c r="AX104" s="243"/>
      <c r="AY104" s="245"/>
      <c r="AZ104" s="246">
        <f>AVERAGE(AZ94:AZ103)</f>
        <v>43.363</v>
      </c>
      <c r="BA104" s="321">
        <v>787.1</v>
      </c>
      <c r="BB104" s="256"/>
      <c r="BC104" s="256"/>
      <c r="BD104" s="256"/>
      <c r="BE104" s="333">
        <v>522.2522919444444</v>
      </c>
      <c r="BF104" s="334">
        <f>(BE104-495.89)*100/495.89</f>
        <v>5.316157201081783</v>
      </c>
      <c r="BG104" s="222"/>
      <c r="BH104" s="220">
        <v>2</v>
      </c>
    </row>
    <row r="105" spans="1:60" ht="16.5" customHeight="1">
      <c r="A105" s="336">
        <v>4</v>
      </c>
      <c r="B105" s="212" t="s">
        <v>207</v>
      </c>
      <c r="C105" s="207" t="s">
        <v>276</v>
      </c>
      <c r="D105" s="218" t="s">
        <v>277</v>
      </c>
      <c r="E105" s="337">
        <v>42664</v>
      </c>
      <c r="F105" s="337">
        <v>42670</v>
      </c>
      <c r="G105" s="337"/>
      <c r="H105" s="337">
        <v>42483</v>
      </c>
      <c r="I105" s="337">
        <v>42485</v>
      </c>
      <c r="J105" s="337">
        <v>42528</v>
      </c>
      <c r="K105" s="345">
        <v>224</v>
      </c>
      <c r="L105" s="345"/>
      <c r="M105" s="346">
        <v>25</v>
      </c>
      <c r="N105" s="345">
        <v>3</v>
      </c>
      <c r="O105" s="347">
        <v>88.2</v>
      </c>
      <c r="P105" s="345">
        <v>3</v>
      </c>
      <c r="Q105" s="346">
        <v>122.45</v>
      </c>
      <c r="R105" s="346">
        <v>45</v>
      </c>
      <c r="S105" s="366">
        <f aca="true" t="shared" si="39" ref="S105:S115">R105*100/Q105</f>
        <v>36.74969375255206</v>
      </c>
      <c r="T105" s="347">
        <v>31.8</v>
      </c>
      <c r="U105" s="367"/>
      <c r="V105" s="367"/>
      <c r="W105" s="367"/>
      <c r="X105" s="367"/>
      <c r="Y105" s="374">
        <v>1</v>
      </c>
      <c r="Z105" s="374">
        <v>3</v>
      </c>
      <c r="AA105" s="374"/>
      <c r="AB105" s="374">
        <v>2</v>
      </c>
      <c r="AC105" s="374"/>
      <c r="AD105" s="374">
        <v>2</v>
      </c>
      <c r="AE105" s="367"/>
      <c r="AF105" s="367"/>
      <c r="AG105" s="367"/>
      <c r="AH105" s="367"/>
      <c r="AI105" s="374">
        <v>90</v>
      </c>
      <c r="AJ105" s="374">
        <v>5</v>
      </c>
      <c r="AK105" s="337">
        <v>42730</v>
      </c>
      <c r="AL105" s="374">
        <v>3</v>
      </c>
      <c r="AM105" s="337">
        <v>42424</v>
      </c>
      <c r="AN105" s="374">
        <v>2</v>
      </c>
      <c r="AO105" s="367"/>
      <c r="AP105" s="367"/>
      <c r="AQ105" s="367"/>
      <c r="AR105" s="367"/>
      <c r="AS105" s="388">
        <v>0</v>
      </c>
      <c r="AT105" s="389">
        <v>5</v>
      </c>
      <c r="AU105" s="389">
        <v>1</v>
      </c>
      <c r="AV105" s="389">
        <v>1</v>
      </c>
      <c r="AW105" s="389">
        <v>1</v>
      </c>
      <c r="AX105" s="389">
        <v>0</v>
      </c>
      <c r="AY105" s="389">
        <v>1</v>
      </c>
      <c r="AZ105" s="396">
        <v>34.6</v>
      </c>
      <c r="BA105" s="397">
        <v>798</v>
      </c>
      <c r="BB105" s="398">
        <v>9.04</v>
      </c>
      <c r="BC105" s="398">
        <v>9.08</v>
      </c>
      <c r="BD105" s="398">
        <v>9.08</v>
      </c>
      <c r="BE105" s="398">
        <v>453.75</v>
      </c>
      <c r="BF105" s="389">
        <v>2.02</v>
      </c>
      <c r="BG105" s="412">
        <v>-5.415546244762683</v>
      </c>
      <c r="BH105" s="389">
        <v>10</v>
      </c>
    </row>
    <row r="106" spans="1:60" ht="16.5" customHeight="1">
      <c r="A106" s="336"/>
      <c r="B106" s="212" t="s">
        <v>207</v>
      </c>
      <c r="C106" s="207"/>
      <c r="D106" s="218" t="s">
        <v>278</v>
      </c>
      <c r="E106" s="214">
        <v>42668</v>
      </c>
      <c r="F106" s="214">
        <v>42677</v>
      </c>
      <c r="G106" s="214"/>
      <c r="H106" s="214">
        <v>42475</v>
      </c>
      <c r="I106" s="214">
        <v>42478</v>
      </c>
      <c r="J106" s="214">
        <v>42523</v>
      </c>
      <c r="K106" s="218">
        <v>213</v>
      </c>
      <c r="L106" s="218"/>
      <c r="M106" s="254">
        <v>20</v>
      </c>
      <c r="N106" s="207">
        <v>3</v>
      </c>
      <c r="O106" s="301">
        <v>87</v>
      </c>
      <c r="P106" s="207">
        <v>2</v>
      </c>
      <c r="Q106" s="254">
        <v>143.8</v>
      </c>
      <c r="R106" s="300">
        <v>40.1</v>
      </c>
      <c r="S106" s="366">
        <f t="shared" si="39"/>
        <v>27.88595271210014</v>
      </c>
      <c r="T106" s="301">
        <v>37.9</v>
      </c>
      <c r="U106" s="367"/>
      <c r="V106" s="367"/>
      <c r="W106" s="367"/>
      <c r="X106" s="367"/>
      <c r="Y106" s="293">
        <v>1.35</v>
      </c>
      <c r="Z106" s="375" t="s">
        <v>74</v>
      </c>
      <c r="AA106" s="207">
        <v>100</v>
      </c>
      <c r="AB106" s="375" t="s">
        <v>113</v>
      </c>
      <c r="AC106" s="207">
        <v>70</v>
      </c>
      <c r="AD106" s="375" t="s">
        <v>72</v>
      </c>
      <c r="AE106" s="367"/>
      <c r="AF106" s="367"/>
      <c r="AG106" s="367"/>
      <c r="AH106" s="367"/>
      <c r="AI106" s="207">
        <v>30</v>
      </c>
      <c r="AJ106" s="207">
        <v>3</v>
      </c>
      <c r="AK106" s="214">
        <v>42704</v>
      </c>
      <c r="AL106" s="375">
        <v>2</v>
      </c>
      <c r="AM106" s="214">
        <v>42436</v>
      </c>
      <c r="AN106" s="375" t="s">
        <v>72</v>
      </c>
      <c r="AO106" s="367"/>
      <c r="AP106" s="367"/>
      <c r="AQ106" s="367"/>
      <c r="AR106" s="367"/>
      <c r="AS106" s="388">
        <v>22</v>
      </c>
      <c r="AT106" s="293">
        <v>5</v>
      </c>
      <c r="AU106" s="293">
        <v>1</v>
      </c>
      <c r="AV106" s="293">
        <v>1</v>
      </c>
      <c r="AW106" s="293">
        <v>3</v>
      </c>
      <c r="AX106" s="218"/>
      <c r="AY106" s="207">
        <v>1</v>
      </c>
      <c r="AZ106" s="301">
        <v>40.74</v>
      </c>
      <c r="BA106" s="399">
        <v>746</v>
      </c>
      <c r="BB106" s="300">
        <v>12.47</v>
      </c>
      <c r="BC106" s="300">
        <v>12.59</v>
      </c>
      <c r="BD106" s="300">
        <v>12.57</v>
      </c>
      <c r="BE106" s="300">
        <v>627.2</v>
      </c>
      <c r="BF106" s="323">
        <v>15.506</v>
      </c>
      <c r="BG106" s="313">
        <f>(BE106-575.56)*100/575.56</f>
        <v>8.972131489332147</v>
      </c>
      <c r="BH106" s="293">
        <v>1</v>
      </c>
    </row>
    <row r="107" spans="1:60" ht="16.5" customHeight="1">
      <c r="A107" s="336"/>
      <c r="B107" s="212" t="s">
        <v>207</v>
      </c>
      <c r="C107" s="207"/>
      <c r="D107" s="218" t="s">
        <v>230</v>
      </c>
      <c r="E107" s="215">
        <v>42666</v>
      </c>
      <c r="F107" s="215">
        <v>42673</v>
      </c>
      <c r="G107" s="215"/>
      <c r="H107" s="215">
        <v>42483</v>
      </c>
      <c r="I107" s="215">
        <v>42485</v>
      </c>
      <c r="J107" s="215">
        <v>42527</v>
      </c>
      <c r="K107" s="348">
        <v>221</v>
      </c>
      <c r="L107" s="348"/>
      <c r="M107" s="349">
        <v>22</v>
      </c>
      <c r="N107" s="348">
        <v>3</v>
      </c>
      <c r="O107" s="350">
        <v>96</v>
      </c>
      <c r="P107" s="348">
        <v>3</v>
      </c>
      <c r="Q107" s="349">
        <v>117.9</v>
      </c>
      <c r="R107" s="349">
        <v>39.6</v>
      </c>
      <c r="S107" s="366">
        <f t="shared" si="39"/>
        <v>33.587786259541986</v>
      </c>
      <c r="T107" s="350">
        <v>33.9</v>
      </c>
      <c r="U107" s="367"/>
      <c r="V107" s="367"/>
      <c r="W107" s="367"/>
      <c r="X107" s="367"/>
      <c r="Y107" s="376">
        <v>0.5</v>
      </c>
      <c r="Z107" s="376">
        <v>5</v>
      </c>
      <c r="AA107" s="376"/>
      <c r="AB107" s="376"/>
      <c r="AC107" s="376"/>
      <c r="AD107" s="376"/>
      <c r="AE107" s="367"/>
      <c r="AF107" s="367"/>
      <c r="AG107" s="367"/>
      <c r="AH107" s="367"/>
      <c r="AI107" s="376">
        <v>60</v>
      </c>
      <c r="AJ107" s="376">
        <v>5</v>
      </c>
      <c r="AK107" s="215"/>
      <c r="AL107" s="384"/>
      <c r="AM107" s="215"/>
      <c r="AN107" s="384"/>
      <c r="AO107" s="367"/>
      <c r="AP107" s="367"/>
      <c r="AQ107" s="367"/>
      <c r="AR107" s="367"/>
      <c r="AS107" s="390"/>
      <c r="AT107" s="391">
        <v>5</v>
      </c>
      <c r="AU107" s="391">
        <v>1</v>
      </c>
      <c r="AV107" s="391">
        <v>1</v>
      </c>
      <c r="AW107" s="391">
        <v>1</v>
      </c>
      <c r="AX107" s="400"/>
      <c r="AY107" s="391">
        <v>1</v>
      </c>
      <c r="AZ107" s="401">
        <v>39.5</v>
      </c>
      <c r="BA107" s="402"/>
      <c r="BB107" s="403">
        <v>10.35</v>
      </c>
      <c r="BC107" s="403">
        <v>10.1</v>
      </c>
      <c r="BD107" s="403">
        <v>9.85</v>
      </c>
      <c r="BE107" s="403">
        <v>505.15</v>
      </c>
      <c r="BF107" s="391">
        <v>4.48</v>
      </c>
      <c r="BG107" s="412">
        <v>2.232251274993923</v>
      </c>
      <c r="BH107" s="391">
        <v>8</v>
      </c>
    </row>
    <row r="108" spans="1:60" ht="16.5" customHeight="1">
      <c r="A108" s="336"/>
      <c r="B108" s="212" t="s">
        <v>207</v>
      </c>
      <c r="C108" s="207"/>
      <c r="D108" s="218" t="s">
        <v>228</v>
      </c>
      <c r="E108" s="216">
        <v>42673</v>
      </c>
      <c r="F108" s="216">
        <v>42681</v>
      </c>
      <c r="G108" s="216"/>
      <c r="H108" s="216">
        <v>42476</v>
      </c>
      <c r="I108" s="216">
        <v>42478</v>
      </c>
      <c r="J108" s="216">
        <v>42523</v>
      </c>
      <c r="K108" s="218">
        <v>209</v>
      </c>
      <c r="L108" s="218"/>
      <c r="M108" s="300">
        <v>24.5</v>
      </c>
      <c r="N108" s="293">
        <v>1</v>
      </c>
      <c r="O108" s="301">
        <v>77.6</v>
      </c>
      <c r="P108" s="293">
        <v>2</v>
      </c>
      <c r="Q108" s="300">
        <v>126.67</v>
      </c>
      <c r="R108" s="300">
        <v>38.34</v>
      </c>
      <c r="S108" s="366">
        <f t="shared" si="39"/>
        <v>30.26762453619642</v>
      </c>
      <c r="T108" s="301">
        <v>36.4</v>
      </c>
      <c r="U108" s="367"/>
      <c r="V108" s="367"/>
      <c r="W108" s="367"/>
      <c r="X108" s="367"/>
      <c r="Y108" s="293">
        <v>0.39</v>
      </c>
      <c r="Z108" s="293"/>
      <c r="AA108" s="293">
        <v>100</v>
      </c>
      <c r="AB108" s="377" t="s">
        <v>113</v>
      </c>
      <c r="AC108" s="293">
        <v>53.33</v>
      </c>
      <c r="AD108" s="377" t="s">
        <v>88</v>
      </c>
      <c r="AE108" s="367"/>
      <c r="AF108" s="367"/>
      <c r="AG108" s="367"/>
      <c r="AH108" s="367"/>
      <c r="AI108" s="293">
        <v>0</v>
      </c>
      <c r="AJ108" s="293">
        <v>0</v>
      </c>
      <c r="AK108" s="216">
        <v>42714</v>
      </c>
      <c r="AL108" s="293">
        <v>2</v>
      </c>
      <c r="AM108" s="216">
        <v>42445</v>
      </c>
      <c r="AN108" s="293">
        <v>1</v>
      </c>
      <c r="AO108" s="367"/>
      <c r="AP108" s="367"/>
      <c r="AQ108" s="367"/>
      <c r="AR108" s="367"/>
      <c r="AS108" s="390"/>
      <c r="AT108" s="293">
        <v>5</v>
      </c>
      <c r="AU108" s="293">
        <v>1</v>
      </c>
      <c r="AV108" s="293">
        <v>1</v>
      </c>
      <c r="AW108" s="293">
        <v>1</v>
      </c>
      <c r="AX108" s="218"/>
      <c r="AY108" s="293">
        <v>1</v>
      </c>
      <c r="AZ108" s="301">
        <v>45.5</v>
      </c>
      <c r="BA108" s="248"/>
      <c r="BB108" s="300">
        <v>11.13</v>
      </c>
      <c r="BC108" s="300">
        <v>11.01</v>
      </c>
      <c r="BD108" s="300">
        <v>11.07</v>
      </c>
      <c r="BE108" s="300">
        <v>553.64</v>
      </c>
      <c r="BF108" s="293">
        <v>6.68</v>
      </c>
      <c r="BG108" s="313">
        <f>(BE108-537.07)*100/537.07</f>
        <v>3.0852589047982453</v>
      </c>
      <c r="BH108" s="293">
        <v>4</v>
      </c>
    </row>
    <row r="109" spans="1:60" ht="16.5" customHeight="1">
      <c r="A109" s="336"/>
      <c r="B109" s="212" t="s">
        <v>207</v>
      </c>
      <c r="C109" s="207"/>
      <c r="D109" s="218" t="s">
        <v>279</v>
      </c>
      <c r="E109" s="337">
        <v>42667</v>
      </c>
      <c r="F109" s="337">
        <v>42678</v>
      </c>
      <c r="G109" s="337"/>
      <c r="H109" s="337">
        <v>42476</v>
      </c>
      <c r="I109" s="337">
        <v>42483</v>
      </c>
      <c r="J109" s="337">
        <v>42518</v>
      </c>
      <c r="K109" s="218">
        <v>215</v>
      </c>
      <c r="L109" s="218"/>
      <c r="M109" s="254">
        <v>21.6</v>
      </c>
      <c r="N109" s="207">
        <v>3</v>
      </c>
      <c r="O109" s="301">
        <v>81.4</v>
      </c>
      <c r="P109" s="207">
        <v>1</v>
      </c>
      <c r="Q109" s="254">
        <v>88.5</v>
      </c>
      <c r="R109" s="300">
        <v>49.3</v>
      </c>
      <c r="S109" s="366">
        <f t="shared" si="39"/>
        <v>55.706214689265536</v>
      </c>
      <c r="T109" s="301">
        <v>42.1</v>
      </c>
      <c r="U109" s="367"/>
      <c r="V109" s="367"/>
      <c r="W109" s="367"/>
      <c r="X109" s="367"/>
      <c r="Y109" s="207">
        <v>0.7</v>
      </c>
      <c r="Z109" s="207">
        <v>3</v>
      </c>
      <c r="AA109" s="207">
        <v>0.04</v>
      </c>
      <c r="AB109" s="207">
        <v>1</v>
      </c>
      <c r="AC109" s="207">
        <v>0</v>
      </c>
      <c r="AD109" s="207"/>
      <c r="AE109" s="367"/>
      <c r="AF109" s="367"/>
      <c r="AG109" s="367"/>
      <c r="AH109" s="367"/>
      <c r="AI109" s="207">
        <v>10</v>
      </c>
      <c r="AJ109" s="207">
        <v>3</v>
      </c>
      <c r="AK109" s="337">
        <v>42701</v>
      </c>
      <c r="AL109" s="207">
        <v>1</v>
      </c>
      <c r="AM109" s="337"/>
      <c r="AN109" s="218"/>
      <c r="AO109" s="367"/>
      <c r="AP109" s="367"/>
      <c r="AQ109" s="367"/>
      <c r="AR109" s="367"/>
      <c r="AS109" s="392">
        <v>1</v>
      </c>
      <c r="AT109" s="293">
        <v>3</v>
      </c>
      <c r="AU109" s="207">
        <v>1</v>
      </c>
      <c r="AV109" s="207">
        <v>1</v>
      </c>
      <c r="AW109" s="207">
        <v>1</v>
      </c>
      <c r="AX109" s="218"/>
      <c r="AY109" s="207">
        <v>1</v>
      </c>
      <c r="AZ109" s="301">
        <v>42.43</v>
      </c>
      <c r="BA109" s="248"/>
      <c r="BB109" s="254">
        <v>11.75</v>
      </c>
      <c r="BC109" s="254">
        <v>11.75</v>
      </c>
      <c r="BD109" s="254">
        <v>12.25</v>
      </c>
      <c r="BE109" s="254">
        <v>595.8</v>
      </c>
      <c r="BF109" s="207">
        <v>6.7</v>
      </c>
      <c r="BG109" s="313">
        <f>(BE109-569.8)*100/569.8</f>
        <v>4.563004563004563</v>
      </c>
      <c r="BH109" s="207">
        <v>2</v>
      </c>
    </row>
    <row r="110" spans="1:60" ht="16.5" customHeight="1">
      <c r="A110" s="336"/>
      <c r="B110" s="212" t="s">
        <v>207</v>
      </c>
      <c r="C110" s="207"/>
      <c r="D110" s="218" t="s">
        <v>280</v>
      </c>
      <c r="E110" s="214">
        <v>42668</v>
      </c>
      <c r="F110" s="214">
        <v>42672</v>
      </c>
      <c r="G110" s="214"/>
      <c r="H110" s="214">
        <v>42479</v>
      </c>
      <c r="I110" s="214">
        <v>42483</v>
      </c>
      <c r="J110" s="214">
        <v>42529</v>
      </c>
      <c r="K110" s="218">
        <v>223</v>
      </c>
      <c r="L110" s="218"/>
      <c r="M110" s="351">
        <v>20</v>
      </c>
      <c r="N110" s="293">
        <v>1</v>
      </c>
      <c r="O110" s="301">
        <v>90.6</v>
      </c>
      <c r="P110" s="293">
        <v>3</v>
      </c>
      <c r="Q110" s="351">
        <v>159.5</v>
      </c>
      <c r="R110" s="300">
        <v>40.9</v>
      </c>
      <c r="S110" s="366">
        <f t="shared" si="39"/>
        <v>25.642633228840126</v>
      </c>
      <c r="T110" s="301">
        <v>34.4</v>
      </c>
      <c r="U110" s="367"/>
      <c r="V110" s="367"/>
      <c r="W110" s="367"/>
      <c r="X110" s="367"/>
      <c r="Y110" s="293">
        <v>40</v>
      </c>
      <c r="Z110" s="293">
        <v>5</v>
      </c>
      <c r="AA110" s="293">
        <v>60</v>
      </c>
      <c r="AB110" s="293">
        <v>5</v>
      </c>
      <c r="AC110" s="293">
        <v>0</v>
      </c>
      <c r="AD110" s="293">
        <v>1</v>
      </c>
      <c r="AE110" s="367"/>
      <c r="AF110" s="367"/>
      <c r="AG110" s="367"/>
      <c r="AH110" s="367"/>
      <c r="AI110" s="293">
        <v>0</v>
      </c>
      <c r="AJ110" s="293">
        <v>1</v>
      </c>
      <c r="AK110" s="214">
        <v>42729</v>
      </c>
      <c r="AL110" s="293">
        <v>1</v>
      </c>
      <c r="AM110" s="214">
        <v>42444</v>
      </c>
      <c r="AN110" s="293">
        <v>2</v>
      </c>
      <c r="AO110" s="367"/>
      <c r="AP110" s="367"/>
      <c r="AQ110" s="367"/>
      <c r="AR110" s="367"/>
      <c r="AS110" s="388">
        <v>1</v>
      </c>
      <c r="AT110" s="293">
        <v>5</v>
      </c>
      <c r="AU110" s="293">
        <v>1</v>
      </c>
      <c r="AV110" s="293">
        <v>1</v>
      </c>
      <c r="AW110" s="293">
        <v>5</v>
      </c>
      <c r="AX110" s="218"/>
      <c r="AY110" s="293">
        <v>1</v>
      </c>
      <c r="AZ110" s="301">
        <v>33.8</v>
      </c>
      <c r="BA110" s="248"/>
      <c r="BB110" s="300">
        <v>9.61</v>
      </c>
      <c r="BC110" s="300">
        <v>9.29</v>
      </c>
      <c r="BD110" s="300">
        <v>8.53</v>
      </c>
      <c r="BE110" s="300">
        <v>457.2</v>
      </c>
      <c r="BF110" s="293">
        <v>13.9</v>
      </c>
      <c r="BG110" s="313">
        <f>(BE110-426.6)*100/426.6</f>
        <v>7.172995780590709</v>
      </c>
      <c r="BH110" s="293">
        <v>3</v>
      </c>
    </row>
    <row r="111" spans="1:60" ht="16.5" customHeight="1">
      <c r="A111" s="336"/>
      <c r="B111" s="212" t="s">
        <v>207</v>
      </c>
      <c r="C111" s="207"/>
      <c r="D111" s="218" t="s">
        <v>236</v>
      </c>
      <c r="E111" s="215">
        <v>42675</v>
      </c>
      <c r="F111" s="215">
        <v>42682</v>
      </c>
      <c r="G111" s="215"/>
      <c r="H111" s="215">
        <v>42477</v>
      </c>
      <c r="I111" s="215">
        <v>42480</v>
      </c>
      <c r="J111" s="215">
        <v>42522</v>
      </c>
      <c r="K111" s="207">
        <v>205</v>
      </c>
      <c r="L111" s="207"/>
      <c r="M111" s="254">
        <v>23</v>
      </c>
      <c r="N111" s="207">
        <v>3</v>
      </c>
      <c r="O111" s="233">
        <v>96</v>
      </c>
      <c r="P111" s="207">
        <v>3</v>
      </c>
      <c r="Q111" s="254">
        <v>136.9</v>
      </c>
      <c r="R111" s="254">
        <v>49.6</v>
      </c>
      <c r="S111" s="366">
        <f t="shared" si="39"/>
        <v>36.23082542001461</v>
      </c>
      <c r="T111" s="233">
        <v>32.5</v>
      </c>
      <c r="U111" s="367"/>
      <c r="V111" s="367"/>
      <c r="W111" s="367"/>
      <c r="X111" s="367"/>
      <c r="Y111" s="207">
        <v>1</v>
      </c>
      <c r="Z111" s="207">
        <v>3</v>
      </c>
      <c r="AA111" s="207">
        <v>100</v>
      </c>
      <c r="AB111" s="207">
        <v>3</v>
      </c>
      <c r="AC111" s="207">
        <v>0</v>
      </c>
      <c r="AD111" s="207">
        <v>1</v>
      </c>
      <c r="AE111" s="367"/>
      <c r="AF111" s="367"/>
      <c r="AG111" s="367"/>
      <c r="AH111" s="367"/>
      <c r="AI111" s="207">
        <v>70</v>
      </c>
      <c r="AJ111" s="207">
        <v>2</v>
      </c>
      <c r="AK111" s="215"/>
      <c r="AL111" s="218"/>
      <c r="AM111" s="215"/>
      <c r="AN111" s="218"/>
      <c r="AO111" s="367"/>
      <c r="AP111" s="367"/>
      <c r="AQ111" s="367"/>
      <c r="AR111" s="367"/>
      <c r="AS111" s="207">
        <v>2.7</v>
      </c>
      <c r="AT111" s="207">
        <v>5</v>
      </c>
      <c r="AU111" s="207">
        <v>1</v>
      </c>
      <c r="AV111" s="207">
        <v>1</v>
      </c>
      <c r="AW111" s="207">
        <v>1</v>
      </c>
      <c r="AX111" s="218"/>
      <c r="AY111" s="207">
        <v>1</v>
      </c>
      <c r="AZ111" s="233">
        <v>42.42</v>
      </c>
      <c r="BA111" s="232">
        <v>737</v>
      </c>
      <c r="BB111" s="254">
        <v>10.55</v>
      </c>
      <c r="BC111" s="254">
        <v>10.95</v>
      </c>
      <c r="BD111" s="254">
        <v>10.95</v>
      </c>
      <c r="BE111" s="254">
        <v>540.83</v>
      </c>
      <c r="BF111" s="207">
        <v>31.91</v>
      </c>
      <c r="BG111" s="311">
        <f>(BE111-520.32)*100/520.32</f>
        <v>3.9418050430504286</v>
      </c>
      <c r="BH111" s="207">
        <v>4</v>
      </c>
    </row>
    <row r="112" spans="1:60" ht="16.5" customHeight="1">
      <c r="A112" s="336"/>
      <c r="B112" s="212" t="s">
        <v>207</v>
      </c>
      <c r="C112" s="207"/>
      <c r="D112" s="218" t="s">
        <v>281</v>
      </c>
      <c r="E112" s="216">
        <v>42678</v>
      </c>
      <c r="F112" s="216">
        <v>42684</v>
      </c>
      <c r="G112" s="216"/>
      <c r="H112" s="216">
        <v>42482</v>
      </c>
      <c r="I112" s="216">
        <v>42486</v>
      </c>
      <c r="J112" s="216">
        <v>42527</v>
      </c>
      <c r="K112" s="293">
        <v>215</v>
      </c>
      <c r="L112" s="293"/>
      <c r="M112" s="300">
        <v>23.9</v>
      </c>
      <c r="N112" s="293">
        <v>3</v>
      </c>
      <c r="O112" s="233">
        <v>83.5</v>
      </c>
      <c r="P112" s="293">
        <v>2</v>
      </c>
      <c r="Q112" s="300">
        <v>128.15</v>
      </c>
      <c r="R112" s="300">
        <v>41.11</v>
      </c>
      <c r="S112" s="366">
        <f t="shared" si="39"/>
        <v>32.07959422551697</v>
      </c>
      <c r="T112" s="301">
        <v>34.6</v>
      </c>
      <c r="U112" s="367"/>
      <c r="V112" s="367"/>
      <c r="W112" s="367"/>
      <c r="X112" s="367"/>
      <c r="Y112" s="207">
        <v>0.1</v>
      </c>
      <c r="Z112" s="293">
        <v>4</v>
      </c>
      <c r="AA112" s="293">
        <v>60</v>
      </c>
      <c r="AB112" s="293">
        <v>2</v>
      </c>
      <c r="AC112" s="293"/>
      <c r="AD112" s="293"/>
      <c r="AE112" s="367"/>
      <c r="AF112" s="367"/>
      <c r="AG112" s="367"/>
      <c r="AH112" s="367"/>
      <c r="AI112" s="293"/>
      <c r="AJ112" s="293"/>
      <c r="AK112" s="337">
        <v>42728</v>
      </c>
      <c r="AL112" s="293">
        <v>2</v>
      </c>
      <c r="AM112" s="337">
        <v>42450</v>
      </c>
      <c r="AN112" s="293">
        <v>1</v>
      </c>
      <c r="AO112" s="367"/>
      <c r="AP112" s="367"/>
      <c r="AQ112" s="367"/>
      <c r="AR112" s="367"/>
      <c r="AS112" s="388">
        <v>1</v>
      </c>
      <c r="AT112" s="293">
        <v>5</v>
      </c>
      <c r="AU112" s="293">
        <v>1</v>
      </c>
      <c r="AV112" s="293">
        <v>1</v>
      </c>
      <c r="AW112" s="293">
        <v>1</v>
      </c>
      <c r="AX112" s="218"/>
      <c r="AY112" s="293">
        <v>1</v>
      </c>
      <c r="AZ112" s="301">
        <v>38.4</v>
      </c>
      <c r="BA112" s="399">
        <v>789</v>
      </c>
      <c r="BB112" s="300">
        <v>8.72</v>
      </c>
      <c r="BC112" s="300">
        <v>10.21</v>
      </c>
      <c r="BD112" s="300">
        <v>9.75</v>
      </c>
      <c r="BE112" s="300">
        <v>478.02</v>
      </c>
      <c r="BF112" s="293">
        <v>6.69</v>
      </c>
      <c r="BG112" s="313">
        <f>(BE112-454.05)*100/454.05</f>
        <v>5.279154278163192</v>
      </c>
      <c r="BH112" s="293">
        <v>4</v>
      </c>
    </row>
    <row r="113" spans="1:60" ht="16.5" customHeight="1">
      <c r="A113" s="336"/>
      <c r="B113" s="212" t="s">
        <v>207</v>
      </c>
      <c r="C113" s="207"/>
      <c r="D113" s="218" t="s">
        <v>233</v>
      </c>
      <c r="E113" s="337">
        <v>42668</v>
      </c>
      <c r="F113" s="337">
        <v>42679</v>
      </c>
      <c r="G113" s="337"/>
      <c r="H113" s="337">
        <v>42483</v>
      </c>
      <c r="I113" s="337">
        <v>42486</v>
      </c>
      <c r="J113" s="337">
        <v>42528</v>
      </c>
      <c r="K113" s="293">
        <v>225</v>
      </c>
      <c r="L113" s="293"/>
      <c r="M113" s="300">
        <v>23.82</v>
      </c>
      <c r="N113" s="293">
        <v>1</v>
      </c>
      <c r="O113" s="301">
        <v>87</v>
      </c>
      <c r="P113" s="293">
        <v>3</v>
      </c>
      <c r="Q113" s="300">
        <v>132.69</v>
      </c>
      <c r="R113" s="300">
        <v>43.23</v>
      </c>
      <c r="S113" s="366">
        <f t="shared" si="39"/>
        <v>32.57969703820936</v>
      </c>
      <c r="T113" s="301">
        <v>34.1</v>
      </c>
      <c r="U113" s="367"/>
      <c r="V113" s="367"/>
      <c r="W113" s="367"/>
      <c r="X113" s="367"/>
      <c r="Y113" s="293"/>
      <c r="Z113" s="293">
        <v>2</v>
      </c>
      <c r="AA113" s="293"/>
      <c r="AB113" s="377" t="s">
        <v>74</v>
      </c>
      <c r="AC113" s="293"/>
      <c r="AD113" s="377" t="s">
        <v>74</v>
      </c>
      <c r="AE113" s="367"/>
      <c r="AF113" s="367"/>
      <c r="AG113" s="367"/>
      <c r="AH113" s="367"/>
      <c r="AI113" s="293">
        <v>0</v>
      </c>
      <c r="AJ113" s="293">
        <v>0</v>
      </c>
      <c r="AK113" s="214">
        <v>42391</v>
      </c>
      <c r="AL113" s="293" t="s">
        <v>77</v>
      </c>
      <c r="AM113" s="214"/>
      <c r="AN113" s="293"/>
      <c r="AO113" s="367"/>
      <c r="AP113" s="367"/>
      <c r="AQ113" s="367"/>
      <c r="AR113" s="367"/>
      <c r="AS113" s="393">
        <v>0</v>
      </c>
      <c r="AT113" s="293">
        <v>5</v>
      </c>
      <c r="AU113" s="293">
        <v>1</v>
      </c>
      <c r="AV113" s="293">
        <v>1</v>
      </c>
      <c r="AW113" s="293">
        <v>1</v>
      </c>
      <c r="AX113" s="218"/>
      <c r="AY113" s="293">
        <v>1</v>
      </c>
      <c r="AZ113" s="301">
        <v>40.7</v>
      </c>
      <c r="BA113" s="248"/>
      <c r="BB113" s="300">
        <v>10.73</v>
      </c>
      <c r="BC113" s="300">
        <v>10.68</v>
      </c>
      <c r="BD113" s="300">
        <v>10.66</v>
      </c>
      <c r="BE113" s="300">
        <v>534.67</v>
      </c>
      <c r="BF113" s="293">
        <v>19.14</v>
      </c>
      <c r="BG113" s="323">
        <f>(BE113-505.07)*100/505.07</f>
        <v>5.860573781852014</v>
      </c>
      <c r="BH113" s="293">
        <v>4</v>
      </c>
    </row>
    <row r="114" spans="1:60" ht="16.5" customHeight="1">
      <c r="A114" s="336"/>
      <c r="B114" s="212" t="s">
        <v>207</v>
      </c>
      <c r="C114" s="207"/>
      <c r="D114" s="218" t="s">
        <v>282</v>
      </c>
      <c r="E114" s="214">
        <v>42677</v>
      </c>
      <c r="F114" s="214">
        <v>42687</v>
      </c>
      <c r="G114" s="214"/>
      <c r="H114" s="214">
        <v>42475</v>
      </c>
      <c r="I114" s="214">
        <v>42477</v>
      </c>
      <c r="J114" s="214">
        <v>42520</v>
      </c>
      <c r="K114" s="293">
        <v>208</v>
      </c>
      <c r="L114" s="293"/>
      <c r="M114" s="300">
        <v>22.5</v>
      </c>
      <c r="N114" s="293">
        <v>2</v>
      </c>
      <c r="O114" s="301">
        <v>88.2</v>
      </c>
      <c r="P114" s="207">
        <v>3</v>
      </c>
      <c r="Q114" s="254">
        <v>107.2</v>
      </c>
      <c r="R114" s="300">
        <v>45</v>
      </c>
      <c r="S114" s="366">
        <f t="shared" si="39"/>
        <v>41.97761194029851</v>
      </c>
      <c r="T114" s="301">
        <v>30</v>
      </c>
      <c r="U114" s="367"/>
      <c r="V114" s="367"/>
      <c r="W114" s="367"/>
      <c r="X114" s="367"/>
      <c r="Y114" s="207">
        <v>10</v>
      </c>
      <c r="Z114" s="207">
        <v>3</v>
      </c>
      <c r="AA114" s="207"/>
      <c r="AB114" s="207">
        <v>1</v>
      </c>
      <c r="AC114" s="207"/>
      <c r="AD114" s="207">
        <v>1</v>
      </c>
      <c r="AE114" s="367"/>
      <c r="AF114" s="367"/>
      <c r="AG114" s="367"/>
      <c r="AH114" s="367"/>
      <c r="AI114" s="207">
        <v>50</v>
      </c>
      <c r="AJ114" s="207">
        <v>3</v>
      </c>
      <c r="AK114" s="215">
        <v>42727</v>
      </c>
      <c r="AL114" s="293">
        <v>2</v>
      </c>
      <c r="AM114" s="215">
        <v>42418</v>
      </c>
      <c r="AN114" s="293">
        <v>1</v>
      </c>
      <c r="AO114" s="367"/>
      <c r="AP114" s="367"/>
      <c r="AQ114" s="367"/>
      <c r="AR114" s="367"/>
      <c r="AS114" s="392">
        <v>1</v>
      </c>
      <c r="AT114" s="8">
        <v>5</v>
      </c>
      <c r="AU114" s="207">
        <v>1</v>
      </c>
      <c r="AV114" s="207">
        <v>1</v>
      </c>
      <c r="AW114" s="218"/>
      <c r="AX114" s="207">
        <v>1</v>
      </c>
      <c r="AY114" s="8">
        <v>1</v>
      </c>
      <c r="AZ114" s="301">
        <v>44.2</v>
      </c>
      <c r="BA114" s="399">
        <v>738.5</v>
      </c>
      <c r="BB114" s="300">
        <v>11.34</v>
      </c>
      <c r="BC114" s="300">
        <v>11.7</v>
      </c>
      <c r="BD114" s="300">
        <v>11.85</v>
      </c>
      <c r="BE114" s="300">
        <v>581.59</v>
      </c>
      <c r="BF114" s="293">
        <v>8.09</v>
      </c>
      <c r="BG114" s="311">
        <f>(BE114-569.06)*100/569.06</f>
        <v>2.2018767792500067</v>
      </c>
      <c r="BH114" s="293">
        <v>4</v>
      </c>
    </row>
    <row r="115" spans="1:60" ht="16.5" customHeight="1">
      <c r="A115" s="336"/>
      <c r="B115" s="212" t="s">
        <v>207</v>
      </c>
      <c r="C115" s="207"/>
      <c r="D115" s="218" t="s">
        <v>283</v>
      </c>
      <c r="E115" s="215">
        <v>42672</v>
      </c>
      <c r="F115" s="215">
        <v>42684</v>
      </c>
      <c r="G115" s="215"/>
      <c r="H115" s="215">
        <v>42481</v>
      </c>
      <c r="I115" s="215">
        <v>42485</v>
      </c>
      <c r="J115" s="215"/>
      <c r="K115" s="352"/>
      <c r="L115" s="352"/>
      <c r="M115" s="311">
        <v>28.5</v>
      </c>
      <c r="N115" s="352"/>
      <c r="O115" s="207">
        <v>90</v>
      </c>
      <c r="P115" s="352"/>
      <c r="Q115" s="311">
        <v>139</v>
      </c>
      <c r="R115" s="311">
        <v>43.11</v>
      </c>
      <c r="S115" s="313">
        <f t="shared" si="39"/>
        <v>31.014388489208635</v>
      </c>
      <c r="T115" s="207">
        <v>39.7</v>
      </c>
      <c r="U115" s="367"/>
      <c r="V115" s="367"/>
      <c r="W115" s="367"/>
      <c r="X115" s="367"/>
      <c r="Y115" s="207"/>
      <c r="Z115" s="207"/>
      <c r="AA115" s="207"/>
      <c r="AB115" s="207"/>
      <c r="AC115" s="207"/>
      <c r="AD115" s="207"/>
      <c r="AE115" s="367"/>
      <c r="AF115" s="367"/>
      <c r="AG115" s="367"/>
      <c r="AH115" s="367"/>
      <c r="AI115" s="207"/>
      <c r="AJ115" s="207"/>
      <c r="AK115" s="216"/>
      <c r="AL115" s="293"/>
      <c r="AM115" s="216"/>
      <c r="AN115" s="293"/>
      <c r="AO115" s="367"/>
      <c r="AP115" s="367"/>
      <c r="AQ115" s="367"/>
      <c r="AR115" s="367"/>
      <c r="AS115" s="390"/>
      <c r="AT115" s="218"/>
      <c r="AU115" s="218"/>
      <c r="AV115" s="218"/>
      <c r="AW115" s="218"/>
      <c r="AX115" s="218"/>
      <c r="AY115" s="218"/>
      <c r="AZ115" s="207">
        <v>40.2</v>
      </c>
      <c r="BA115" s="248"/>
      <c r="BB115" s="207">
        <v>12.84</v>
      </c>
      <c r="BC115" s="207">
        <v>12.65</v>
      </c>
      <c r="BD115" s="207">
        <v>12.76</v>
      </c>
      <c r="BE115" s="311">
        <v>637.6</v>
      </c>
      <c r="BF115" s="313">
        <f>(BE115-497.6)*100/497.6</f>
        <v>28.135048231511252</v>
      </c>
      <c r="BG115" s="313">
        <f>(BE115-566.08)*100/566.08</f>
        <v>12.634256642170714</v>
      </c>
      <c r="BH115" s="207">
        <v>2</v>
      </c>
    </row>
    <row r="116" spans="1:60" ht="16.5" customHeight="1">
      <c r="A116" s="336"/>
      <c r="B116" s="212" t="s">
        <v>207</v>
      </c>
      <c r="C116" s="207"/>
      <c r="D116" s="220" t="s">
        <v>89</v>
      </c>
      <c r="E116" s="216"/>
      <c r="F116" s="216"/>
      <c r="G116" s="216"/>
      <c r="H116" s="216"/>
      <c r="I116" s="216"/>
      <c r="J116" s="216"/>
      <c r="K116" s="353">
        <f aca="true" t="shared" si="40" ref="K116:O116">AVERAGE(K105:K114)</f>
        <v>215.8</v>
      </c>
      <c r="L116" s="353"/>
      <c r="M116" s="256">
        <f t="shared" si="40"/>
        <v>22.631999999999998</v>
      </c>
      <c r="N116" s="257"/>
      <c r="O116" s="258">
        <f t="shared" si="40"/>
        <v>87.55</v>
      </c>
      <c r="P116" s="257"/>
      <c r="Q116" s="256">
        <f aca="true" t="shared" si="41" ref="Q116:T116">AVERAGE(Q105:Q114)</f>
        <v>126.376</v>
      </c>
      <c r="R116" s="256">
        <f t="shared" si="41"/>
        <v>43.218</v>
      </c>
      <c r="S116" s="368">
        <f t="shared" si="41"/>
        <v>35.27076338025357</v>
      </c>
      <c r="T116" s="258">
        <f t="shared" si="41"/>
        <v>34.77</v>
      </c>
      <c r="U116" s="367"/>
      <c r="V116" s="367"/>
      <c r="W116" s="367"/>
      <c r="X116" s="367"/>
      <c r="Y116" s="218"/>
      <c r="Z116" s="188"/>
      <c r="AA116" s="218"/>
      <c r="AB116" s="188"/>
      <c r="AC116" s="218"/>
      <c r="AD116" s="188"/>
      <c r="AE116" s="367"/>
      <c r="AF116" s="367"/>
      <c r="AG116" s="367"/>
      <c r="AH116" s="367"/>
      <c r="AI116" s="218"/>
      <c r="AJ116" s="188"/>
      <c r="AK116" s="337"/>
      <c r="AL116" s="188"/>
      <c r="AM116" s="337"/>
      <c r="AN116" s="188"/>
      <c r="AO116" s="367"/>
      <c r="AP116" s="367"/>
      <c r="AQ116" s="367"/>
      <c r="AR116" s="367"/>
      <c r="AS116" s="207"/>
      <c r="AT116" s="217"/>
      <c r="AU116" s="217"/>
      <c r="AV116" s="217"/>
      <c r="AW116" s="217"/>
      <c r="AX116" s="258"/>
      <c r="AY116" s="247"/>
      <c r="AZ116" s="258">
        <f aca="true" t="shared" si="42" ref="AZ116:BD116">AVERAGE(AZ105:AZ115)</f>
        <v>40.22636363636363</v>
      </c>
      <c r="BA116" s="257"/>
      <c r="BB116" s="404">
        <f t="shared" si="42"/>
        <v>10.775454545454545</v>
      </c>
      <c r="BC116" s="404">
        <f t="shared" si="42"/>
        <v>10.91</v>
      </c>
      <c r="BD116" s="404">
        <f t="shared" si="42"/>
        <v>10.847272727272726</v>
      </c>
      <c r="BE116" s="413">
        <v>542.37</v>
      </c>
      <c r="BF116" s="414">
        <v>12.7</v>
      </c>
      <c r="BG116" s="415">
        <v>4.87</v>
      </c>
      <c r="BH116" s="330">
        <v>3</v>
      </c>
    </row>
    <row r="117" spans="1:60" ht="14.25">
      <c r="A117" s="336"/>
      <c r="B117" s="212" t="s">
        <v>225</v>
      </c>
      <c r="C117" s="207" t="s">
        <v>284</v>
      </c>
      <c r="D117" s="218" t="s">
        <v>285</v>
      </c>
      <c r="E117" s="338">
        <v>43027</v>
      </c>
      <c r="F117" s="339">
        <v>43034</v>
      </c>
      <c r="G117" s="339"/>
      <c r="H117" s="340">
        <v>42843</v>
      </c>
      <c r="I117" s="339">
        <v>42846</v>
      </c>
      <c r="J117" s="354">
        <v>42886</v>
      </c>
      <c r="K117" s="355">
        <v>224</v>
      </c>
      <c r="L117" s="355"/>
      <c r="M117" s="356">
        <v>15</v>
      </c>
      <c r="N117" s="357">
        <v>3</v>
      </c>
      <c r="O117" s="358">
        <v>88</v>
      </c>
      <c r="P117" s="357">
        <v>3</v>
      </c>
      <c r="Q117" s="356">
        <v>116.1</v>
      </c>
      <c r="R117" s="356">
        <v>44.7</v>
      </c>
      <c r="S117" s="369">
        <v>38.5</v>
      </c>
      <c r="T117" s="356">
        <v>36.4</v>
      </c>
      <c r="U117" s="367"/>
      <c r="V117" s="367"/>
      <c r="W117" s="367"/>
      <c r="X117" s="367"/>
      <c r="Y117" s="378">
        <v>0</v>
      </c>
      <c r="Z117" s="379">
        <v>1</v>
      </c>
      <c r="AA117" s="379">
        <v>3</v>
      </c>
      <c r="AB117" s="379">
        <v>2</v>
      </c>
      <c r="AC117" s="379">
        <v>3</v>
      </c>
      <c r="AD117" s="379">
        <v>2</v>
      </c>
      <c r="AE117" s="367"/>
      <c r="AF117" s="367"/>
      <c r="AG117" s="367"/>
      <c r="AH117" s="367"/>
      <c r="AI117" s="379">
        <v>0</v>
      </c>
      <c r="AJ117" s="379">
        <v>1</v>
      </c>
      <c r="AK117" s="385">
        <v>42766</v>
      </c>
      <c r="AL117" s="379">
        <v>2</v>
      </c>
      <c r="AM117" s="385">
        <v>42802</v>
      </c>
      <c r="AN117" s="379">
        <v>2</v>
      </c>
      <c r="AO117" s="367"/>
      <c r="AP117" s="367"/>
      <c r="AQ117" s="367"/>
      <c r="AR117" s="367"/>
      <c r="AS117" s="367"/>
      <c r="AT117" s="394">
        <v>4</v>
      </c>
      <c r="AU117" s="394">
        <v>1</v>
      </c>
      <c r="AV117" s="394">
        <v>1</v>
      </c>
      <c r="AW117" s="394">
        <v>1</v>
      </c>
      <c r="AX117" s="405">
        <v>0</v>
      </c>
      <c r="AY117" s="394">
        <v>1</v>
      </c>
      <c r="AZ117" s="406">
        <v>41</v>
      </c>
      <c r="BA117" s="405">
        <v>790</v>
      </c>
      <c r="BB117" s="407">
        <v>12.21</v>
      </c>
      <c r="BC117" s="407">
        <v>11.79</v>
      </c>
      <c r="BD117" s="407">
        <v>12.06</v>
      </c>
      <c r="BE117" s="407">
        <v>601</v>
      </c>
      <c r="BF117" s="416">
        <v>7.13</v>
      </c>
      <c r="BG117" s="416"/>
      <c r="BH117" s="417">
        <v>6</v>
      </c>
    </row>
    <row r="118" spans="1:60" ht="14.25">
      <c r="A118" s="336"/>
      <c r="B118" s="212" t="s">
        <v>225</v>
      </c>
      <c r="C118" s="207"/>
      <c r="D118" s="218" t="s">
        <v>230</v>
      </c>
      <c r="E118" s="208">
        <v>43044</v>
      </c>
      <c r="F118" s="208">
        <v>43055</v>
      </c>
      <c r="G118" s="208"/>
      <c r="H118" s="208">
        <v>42844</v>
      </c>
      <c r="I118" s="208">
        <v>42846</v>
      </c>
      <c r="J118" s="208">
        <v>42891</v>
      </c>
      <c r="K118" s="232">
        <v>212</v>
      </c>
      <c r="L118" s="232"/>
      <c r="M118" s="356">
        <v>18</v>
      </c>
      <c r="N118" s="357">
        <v>3</v>
      </c>
      <c r="O118" s="359">
        <v>92</v>
      </c>
      <c r="P118" s="360">
        <v>5</v>
      </c>
      <c r="Q118" s="370">
        <v>111.67</v>
      </c>
      <c r="R118" s="370">
        <v>38.67</v>
      </c>
      <c r="S118" s="370">
        <v>34.63</v>
      </c>
      <c r="T118" s="370">
        <v>33.1</v>
      </c>
      <c r="U118" s="367"/>
      <c r="V118" s="367"/>
      <c r="W118" s="367"/>
      <c r="X118" s="367"/>
      <c r="Y118" s="380">
        <v>0</v>
      </c>
      <c r="Z118" s="380">
        <v>1</v>
      </c>
      <c r="AA118" s="380">
        <v>0</v>
      </c>
      <c r="AB118" s="380">
        <v>1</v>
      </c>
      <c r="AC118" s="380">
        <v>0</v>
      </c>
      <c r="AD118" s="380">
        <v>1</v>
      </c>
      <c r="AE118" s="367"/>
      <c r="AF118" s="367"/>
      <c r="AG118" s="367"/>
      <c r="AH118" s="367"/>
      <c r="AI118" s="379"/>
      <c r="AJ118" s="379"/>
      <c r="AK118" s="385"/>
      <c r="AL118" s="386"/>
      <c r="AM118" s="385"/>
      <c r="AN118" s="386"/>
      <c r="AO118" s="367"/>
      <c r="AP118" s="367"/>
      <c r="AQ118" s="367"/>
      <c r="AR118" s="367"/>
      <c r="AS118" s="367"/>
      <c r="AT118" s="394">
        <v>5</v>
      </c>
      <c r="AU118" s="394">
        <v>1</v>
      </c>
      <c r="AV118" s="394">
        <v>1</v>
      </c>
      <c r="AW118" s="394">
        <v>1</v>
      </c>
      <c r="AX118" s="394">
        <v>0</v>
      </c>
      <c r="AY118" s="394">
        <v>1</v>
      </c>
      <c r="AZ118" s="408">
        <v>42.9</v>
      </c>
      <c r="BA118" s="394"/>
      <c r="BB118" s="407">
        <v>9.52</v>
      </c>
      <c r="BC118" s="407">
        <v>9.89</v>
      </c>
      <c r="BD118" s="407">
        <v>10.05</v>
      </c>
      <c r="BE118" s="407">
        <v>491.21</v>
      </c>
      <c r="BF118" s="416">
        <v>4.48</v>
      </c>
      <c r="BG118" s="416"/>
      <c r="BH118" s="417">
        <v>5</v>
      </c>
    </row>
    <row r="119" spans="1:60" ht="14.25">
      <c r="A119" s="336"/>
      <c r="B119" s="212" t="s">
        <v>225</v>
      </c>
      <c r="C119" s="207"/>
      <c r="D119" s="218" t="s">
        <v>228</v>
      </c>
      <c r="E119" s="340">
        <v>43049</v>
      </c>
      <c r="F119" s="340">
        <v>43059</v>
      </c>
      <c r="G119" s="340"/>
      <c r="H119" s="340">
        <v>42842</v>
      </c>
      <c r="I119" s="340">
        <v>42844</v>
      </c>
      <c r="J119" s="354">
        <v>42883</v>
      </c>
      <c r="K119" s="355">
        <v>189</v>
      </c>
      <c r="L119" s="355"/>
      <c r="M119" s="356">
        <v>20.33</v>
      </c>
      <c r="N119" s="357">
        <v>1</v>
      </c>
      <c r="O119" s="359">
        <v>79.2</v>
      </c>
      <c r="P119" s="357">
        <v>2</v>
      </c>
      <c r="Q119" s="356">
        <v>106.67</v>
      </c>
      <c r="R119" s="356">
        <v>35.17</v>
      </c>
      <c r="S119" s="369">
        <v>32.97</v>
      </c>
      <c r="T119" s="356">
        <v>34.9</v>
      </c>
      <c r="U119" s="367"/>
      <c r="V119" s="367"/>
      <c r="W119" s="367"/>
      <c r="X119" s="367"/>
      <c r="Y119" s="379">
        <v>0</v>
      </c>
      <c r="Z119" s="379">
        <v>0</v>
      </c>
      <c r="AA119" s="381">
        <v>96.4</v>
      </c>
      <c r="AB119" s="381">
        <v>3</v>
      </c>
      <c r="AC119" s="381">
        <v>33.4</v>
      </c>
      <c r="AD119" s="381">
        <v>2</v>
      </c>
      <c r="AE119" s="367"/>
      <c r="AF119" s="367"/>
      <c r="AG119" s="367"/>
      <c r="AH119" s="367"/>
      <c r="AI119" s="379">
        <v>0</v>
      </c>
      <c r="AJ119" s="379">
        <v>0</v>
      </c>
      <c r="AK119" s="385">
        <v>42759</v>
      </c>
      <c r="AL119" s="379">
        <v>1</v>
      </c>
      <c r="AM119" s="385">
        <v>42806</v>
      </c>
      <c r="AN119" s="379">
        <v>0</v>
      </c>
      <c r="AO119" s="367"/>
      <c r="AP119" s="367"/>
      <c r="AQ119" s="367"/>
      <c r="AR119" s="367"/>
      <c r="AS119" s="367"/>
      <c r="AT119" s="394">
        <v>5</v>
      </c>
      <c r="AU119" s="394">
        <v>1</v>
      </c>
      <c r="AV119" s="394">
        <v>1</v>
      </c>
      <c r="AW119" s="394">
        <v>1</v>
      </c>
      <c r="AX119" s="394">
        <v>0.75</v>
      </c>
      <c r="AY119" s="394">
        <v>1</v>
      </c>
      <c r="AZ119" s="406">
        <v>43.7</v>
      </c>
      <c r="BA119" s="405"/>
      <c r="BB119" s="407">
        <v>9.86</v>
      </c>
      <c r="BC119" s="407">
        <v>10.24</v>
      </c>
      <c r="BD119" s="407">
        <v>10.29</v>
      </c>
      <c r="BE119" s="407">
        <v>506.5</v>
      </c>
      <c r="BF119" s="416">
        <v>5.19</v>
      </c>
      <c r="BG119" s="416"/>
      <c r="BH119" s="417">
        <v>7</v>
      </c>
    </row>
    <row r="120" spans="1:60" ht="14.25">
      <c r="A120" s="336"/>
      <c r="B120" s="212" t="s">
        <v>225</v>
      </c>
      <c r="C120" s="207"/>
      <c r="D120" s="218" t="s">
        <v>243</v>
      </c>
      <c r="E120" s="341">
        <v>43042</v>
      </c>
      <c r="F120" s="341">
        <v>43051</v>
      </c>
      <c r="G120" s="341"/>
      <c r="H120" s="341">
        <v>42852</v>
      </c>
      <c r="I120" s="341">
        <v>42855</v>
      </c>
      <c r="J120" s="341">
        <v>42891</v>
      </c>
      <c r="K120" s="361">
        <v>214</v>
      </c>
      <c r="L120" s="361"/>
      <c r="M120" s="362">
        <v>19.2</v>
      </c>
      <c r="N120" s="361">
        <v>3</v>
      </c>
      <c r="O120" s="362">
        <v>76.5</v>
      </c>
      <c r="P120" s="361">
        <v>1</v>
      </c>
      <c r="Q120" s="362">
        <v>121.7</v>
      </c>
      <c r="R120" s="361">
        <v>45.8</v>
      </c>
      <c r="S120" s="371">
        <f aca="true" t="shared" si="43" ref="S120:S127">R120*100/Q120</f>
        <v>37.63352506162695</v>
      </c>
      <c r="T120" s="361">
        <v>41.2</v>
      </c>
      <c r="U120" s="367"/>
      <c r="V120" s="367"/>
      <c r="W120" s="367"/>
      <c r="X120" s="367"/>
      <c r="Y120" s="361">
        <v>3</v>
      </c>
      <c r="Z120" s="361">
        <v>2</v>
      </c>
      <c r="AA120" s="361">
        <v>9</v>
      </c>
      <c r="AB120" s="361">
        <v>2</v>
      </c>
      <c r="AC120" s="361">
        <v>9</v>
      </c>
      <c r="AD120" s="361">
        <v>2</v>
      </c>
      <c r="AE120" s="367"/>
      <c r="AF120" s="367"/>
      <c r="AG120" s="367"/>
      <c r="AH120" s="367"/>
      <c r="AI120" s="361">
        <v>5</v>
      </c>
      <c r="AJ120" s="361">
        <v>2</v>
      </c>
      <c r="AK120" s="341">
        <v>42760</v>
      </c>
      <c r="AL120" s="361">
        <v>1</v>
      </c>
      <c r="AM120" s="341">
        <v>42790</v>
      </c>
      <c r="AN120" s="361">
        <v>2</v>
      </c>
      <c r="AO120" s="367"/>
      <c r="AP120" s="367"/>
      <c r="AQ120" s="367"/>
      <c r="AR120" s="367"/>
      <c r="AS120" s="367"/>
      <c r="AT120" s="361">
        <v>5</v>
      </c>
      <c r="AU120" s="361">
        <v>1</v>
      </c>
      <c r="AV120" s="361">
        <v>1</v>
      </c>
      <c r="AW120" s="361">
        <v>3</v>
      </c>
      <c r="AX120" s="361">
        <v>0.9</v>
      </c>
      <c r="AY120" s="361">
        <v>1</v>
      </c>
      <c r="AZ120" s="361">
        <v>40.1</v>
      </c>
      <c r="BA120" s="383"/>
      <c r="BB120" s="363">
        <v>15.3</v>
      </c>
      <c r="BC120" s="363">
        <v>13.98</v>
      </c>
      <c r="BD120" s="363">
        <v>14.25</v>
      </c>
      <c r="BE120" s="363">
        <v>725.5</v>
      </c>
      <c r="BF120" s="361">
        <v>9.32</v>
      </c>
      <c r="BG120" s="361"/>
      <c r="BH120" s="361">
        <v>2</v>
      </c>
    </row>
    <row r="121" spans="1:60" ht="14.25">
      <c r="A121" s="336"/>
      <c r="B121" s="212" t="s">
        <v>225</v>
      </c>
      <c r="C121" s="207"/>
      <c r="D121" s="218" t="s">
        <v>286</v>
      </c>
      <c r="E121" s="341">
        <v>43022</v>
      </c>
      <c r="F121" s="341">
        <v>43026</v>
      </c>
      <c r="G121" s="341"/>
      <c r="H121" s="341">
        <v>42842</v>
      </c>
      <c r="I121" s="341">
        <v>42845</v>
      </c>
      <c r="J121" s="341">
        <v>42884</v>
      </c>
      <c r="K121" s="361">
        <v>228</v>
      </c>
      <c r="L121" s="361"/>
      <c r="M121" s="361">
        <v>14.48</v>
      </c>
      <c r="N121" s="361">
        <v>3</v>
      </c>
      <c r="O121" s="362">
        <v>96.2</v>
      </c>
      <c r="P121" s="361">
        <v>3</v>
      </c>
      <c r="Q121" s="363">
        <v>99.71</v>
      </c>
      <c r="R121" s="362">
        <v>42.1</v>
      </c>
      <c r="S121" s="372">
        <f t="shared" si="43"/>
        <v>42.222445090763216</v>
      </c>
      <c r="T121" s="361">
        <v>38.2</v>
      </c>
      <c r="U121" s="367"/>
      <c r="V121" s="367"/>
      <c r="W121" s="367"/>
      <c r="X121" s="367"/>
      <c r="Y121" s="361"/>
      <c r="Z121" s="361">
        <v>1</v>
      </c>
      <c r="AA121" s="361">
        <v>26</v>
      </c>
      <c r="AB121" s="361">
        <v>3</v>
      </c>
      <c r="AC121" s="361"/>
      <c r="AD121" s="361">
        <v>2</v>
      </c>
      <c r="AE121" s="367"/>
      <c r="AF121" s="367"/>
      <c r="AG121" s="367"/>
      <c r="AH121" s="367"/>
      <c r="AI121" s="361"/>
      <c r="AJ121" s="361">
        <v>1</v>
      </c>
      <c r="AK121" s="341">
        <v>43084</v>
      </c>
      <c r="AL121" s="361">
        <v>2</v>
      </c>
      <c r="AM121" s="341">
        <v>42776</v>
      </c>
      <c r="AN121" s="361">
        <v>2</v>
      </c>
      <c r="AO121" s="367"/>
      <c r="AP121" s="367"/>
      <c r="AQ121" s="367"/>
      <c r="AR121" s="367"/>
      <c r="AS121" s="367"/>
      <c r="AT121" s="361">
        <v>5</v>
      </c>
      <c r="AU121" s="361">
        <v>1</v>
      </c>
      <c r="AV121" s="361">
        <v>1</v>
      </c>
      <c r="AW121" s="361">
        <v>1</v>
      </c>
      <c r="AX121" s="361">
        <v>2</v>
      </c>
      <c r="AY121" s="361">
        <v>1</v>
      </c>
      <c r="AZ121" s="363">
        <v>43.02</v>
      </c>
      <c r="BA121" s="409"/>
      <c r="BB121" s="363">
        <v>12.59</v>
      </c>
      <c r="BC121" s="363">
        <v>12.29</v>
      </c>
      <c r="BD121" s="363">
        <v>12.52</v>
      </c>
      <c r="BE121" s="362">
        <v>623.5</v>
      </c>
      <c r="BF121" s="361">
        <v>2.89</v>
      </c>
      <c r="BG121" s="361"/>
      <c r="BH121" s="361">
        <v>5</v>
      </c>
    </row>
    <row r="122" spans="1:60" ht="14.25">
      <c r="A122" s="336"/>
      <c r="B122" s="212" t="s">
        <v>225</v>
      </c>
      <c r="C122" s="207"/>
      <c r="D122" s="218" t="s">
        <v>287</v>
      </c>
      <c r="E122" s="341">
        <v>43044</v>
      </c>
      <c r="F122" s="341">
        <v>43055</v>
      </c>
      <c r="G122" s="341"/>
      <c r="H122" s="341">
        <v>42845</v>
      </c>
      <c r="I122" s="341">
        <v>42850</v>
      </c>
      <c r="J122" s="341">
        <v>42891</v>
      </c>
      <c r="K122" s="361">
        <v>213</v>
      </c>
      <c r="L122" s="361"/>
      <c r="M122" s="363">
        <v>19.8</v>
      </c>
      <c r="N122" s="361">
        <v>3</v>
      </c>
      <c r="O122" s="252">
        <v>79.2</v>
      </c>
      <c r="P122" s="251">
        <v>2</v>
      </c>
      <c r="Q122" s="314">
        <v>125.72</v>
      </c>
      <c r="R122" s="314">
        <v>45.87</v>
      </c>
      <c r="S122" s="371">
        <f t="shared" si="43"/>
        <v>36.485841552656694</v>
      </c>
      <c r="T122" s="251">
        <v>42.9</v>
      </c>
      <c r="U122" s="367"/>
      <c r="V122" s="367"/>
      <c r="W122" s="367"/>
      <c r="X122" s="367"/>
      <c r="Y122" s="382"/>
      <c r="Z122" s="361">
        <v>2</v>
      </c>
      <c r="AA122" s="251">
        <v>42</v>
      </c>
      <c r="AB122" s="251">
        <v>3</v>
      </c>
      <c r="AC122" s="251"/>
      <c r="AD122" s="361">
        <v>2</v>
      </c>
      <c r="AE122" s="367"/>
      <c r="AF122" s="367"/>
      <c r="AG122" s="367"/>
      <c r="AH122" s="367"/>
      <c r="AI122" s="361"/>
      <c r="AJ122" s="361">
        <v>1</v>
      </c>
      <c r="AK122" s="361"/>
      <c r="AL122" s="361">
        <v>1</v>
      </c>
      <c r="AM122" s="361"/>
      <c r="AN122" s="361">
        <v>1</v>
      </c>
      <c r="AO122" s="367"/>
      <c r="AP122" s="367"/>
      <c r="AQ122" s="367"/>
      <c r="AR122" s="367"/>
      <c r="AS122" s="367"/>
      <c r="AT122" s="251">
        <v>5</v>
      </c>
      <c r="AU122" s="251">
        <v>1</v>
      </c>
      <c r="AV122" s="251">
        <v>1</v>
      </c>
      <c r="AW122" s="251">
        <v>1</v>
      </c>
      <c r="AX122" s="251">
        <v>2</v>
      </c>
      <c r="AY122" s="251">
        <v>1</v>
      </c>
      <c r="AZ122" s="251">
        <v>42.56</v>
      </c>
      <c r="BA122" s="383"/>
      <c r="BB122" s="371">
        <v>12.450888888888889</v>
      </c>
      <c r="BC122" s="371">
        <v>12.154666666666667</v>
      </c>
      <c r="BD122" s="371">
        <v>12.145111111111113</v>
      </c>
      <c r="BE122" s="251">
        <v>612.67</v>
      </c>
      <c r="BF122" s="251">
        <v>1.3</v>
      </c>
      <c r="BG122" s="382"/>
      <c r="BH122" s="251">
        <v>5</v>
      </c>
    </row>
    <row r="123" spans="1:60" ht="14.25">
      <c r="A123" s="336"/>
      <c r="B123" s="212" t="s">
        <v>225</v>
      </c>
      <c r="C123" s="207"/>
      <c r="D123" s="218" t="s">
        <v>238</v>
      </c>
      <c r="E123" s="341">
        <v>43019</v>
      </c>
      <c r="F123" s="341">
        <v>43026</v>
      </c>
      <c r="G123" s="341"/>
      <c r="H123" s="341">
        <v>42841</v>
      </c>
      <c r="I123" s="341">
        <v>42843</v>
      </c>
      <c r="J123" s="341">
        <v>42883</v>
      </c>
      <c r="K123" s="361">
        <v>229</v>
      </c>
      <c r="L123" s="361"/>
      <c r="M123" s="362">
        <v>15.8</v>
      </c>
      <c r="N123" s="361">
        <v>3</v>
      </c>
      <c r="O123" s="361">
        <v>92</v>
      </c>
      <c r="P123" s="361">
        <v>3</v>
      </c>
      <c r="Q123" s="362">
        <v>59.7</v>
      </c>
      <c r="R123" s="252">
        <v>36</v>
      </c>
      <c r="S123" s="373">
        <f t="shared" si="43"/>
        <v>60.30150753768844</v>
      </c>
      <c r="T123" s="362">
        <v>34.3</v>
      </c>
      <c r="U123" s="367"/>
      <c r="V123" s="367"/>
      <c r="W123" s="367"/>
      <c r="X123" s="367"/>
      <c r="Y123" s="361"/>
      <c r="Z123" s="361"/>
      <c r="AA123" s="361"/>
      <c r="AB123" s="361">
        <v>3</v>
      </c>
      <c r="AC123" s="361"/>
      <c r="AD123" s="251">
        <v>4</v>
      </c>
      <c r="AE123" s="367"/>
      <c r="AF123" s="367"/>
      <c r="AG123" s="367"/>
      <c r="AH123" s="367"/>
      <c r="AI123" s="383"/>
      <c r="AJ123" s="383"/>
      <c r="AK123" s="361"/>
      <c r="AL123" s="361"/>
      <c r="AM123" s="361"/>
      <c r="AN123" s="361"/>
      <c r="AO123" s="367"/>
      <c r="AP123" s="367"/>
      <c r="AQ123" s="367"/>
      <c r="AR123" s="367"/>
      <c r="AS123" s="367"/>
      <c r="AT123" s="361">
        <v>5</v>
      </c>
      <c r="AU123" s="361">
        <v>1</v>
      </c>
      <c r="AV123" s="361">
        <v>1</v>
      </c>
      <c r="AW123" s="361">
        <v>1</v>
      </c>
      <c r="AX123" s="361"/>
      <c r="AY123" s="361">
        <v>1</v>
      </c>
      <c r="AZ123" s="251">
        <v>44.5</v>
      </c>
      <c r="BA123" s="314">
        <v>827</v>
      </c>
      <c r="BB123" s="363">
        <v>10.22</v>
      </c>
      <c r="BC123" s="363">
        <v>9.605</v>
      </c>
      <c r="BD123" s="363">
        <v>10.095</v>
      </c>
      <c r="BE123" s="418">
        <v>498.42</v>
      </c>
      <c r="BF123" s="361">
        <v>-0.53</v>
      </c>
      <c r="BG123" s="387"/>
      <c r="BH123" s="361">
        <v>11</v>
      </c>
    </row>
    <row r="124" spans="1:60" ht="14.25">
      <c r="A124" s="336"/>
      <c r="B124" s="212" t="s">
        <v>225</v>
      </c>
      <c r="C124" s="207"/>
      <c r="D124" s="342" t="s">
        <v>246</v>
      </c>
      <c r="E124" s="341">
        <v>43050</v>
      </c>
      <c r="F124" s="341">
        <v>43059</v>
      </c>
      <c r="G124" s="341"/>
      <c r="H124" s="341">
        <v>42845</v>
      </c>
      <c r="I124" s="341">
        <v>42846</v>
      </c>
      <c r="J124" s="341">
        <v>42887</v>
      </c>
      <c r="K124" s="251">
        <v>202</v>
      </c>
      <c r="L124" s="251"/>
      <c r="M124" s="252">
        <v>30.6</v>
      </c>
      <c r="N124" s="361">
        <v>3</v>
      </c>
      <c r="O124" s="361">
        <v>76</v>
      </c>
      <c r="P124" s="361">
        <v>2</v>
      </c>
      <c r="Q124" s="252">
        <v>124</v>
      </c>
      <c r="R124" s="252">
        <v>39.7</v>
      </c>
      <c r="S124" s="371">
        <f t="shared" si="43"/>
        <v>32.01612903225807</v>
      </c>
      <c r="T124" s="251">
        <v>29.1</v>
      </c>
      <c r="U124" s="367"/>
      <c r="V124" s="367"/>
      <c r="W124" s="367"/>
      <c r="X124" s="367"/>
      <c r="Y124" s="361">
        <v>0.1</v>
      </c>
      <c r="Z124" s="361">
        <v>2</v>
      </c>
      <c r="AA124" s="251">
        <v>80</v>
      </c>
      <c r="AB124" s="361">
        <v>2</v>
      </c>
      <c r="AC124" s="361" t="s">
        <v>68</v>
      </c>
      <c r="AD124" s="361">
        <v>3</v>
      </c>
      <c r="AE124" s="367"/>
      <c r="AF124" s="367"/>
      <c r="AG124" s="367"/>
      <c r="AH124" s="367"/>
      <c r="AI124" s="361" t="s">
        <v>68</v>
      </c>
      <c r="AJ124" s="361">
        <v>1</v>
      </c>
      <c r="AK124" s="341">
        <v>43096</v>
      </c>
      <c r="AL124" s="251">
        <v>2</v>
      </c>
      <c r="AM124" s="341">
        <v>42792</v>
      </c>
      <c r="AN124" s="361">
        <v>2</v>
      </c>
      <c r="AO124" s="367"/>
      <c r="AP124" s="367"/>
      <c r="AQ124" s="367"/>
      <c r="AR124" s="367"/>
      <c r="AS124" s="367"/>
      <c r="AT124" s="361">
        <v>5</v>
      </c>
      <c r="AU124" s="361">
        <v>1</v>
      </c>
      <c r="AV124" s="361">
        <v>1</v>
      </c>
      <c r="AW124" s="361">
        <v>1</v>
      </c>
      <c r="AX124" s="383"/>
      <c r="AY124" s="361">
        <v>1</v>
      </c>
      <c r="AZ124" s="251">
        <v>41.4</v>
      </c>
      <c r="BA124" s="361">
        <v>820</v>
      </c>
      <c r="BB124" s="371">
        <v>10.871355555555555</v>
      </c>
      <c r="BC124" s="371">
        <v>9.123644444444444</v>
      </c>
      <c r="BD124" s="371">
        <v>8.550948148148148</v>
      </c>
      <c r="BE124" s="363">
        <v>476.22</v>
      </c>
      <c r="BF124" s="361">
        <v>0.63</v>
      </c>
      <c r="BG124" s="383"/>
      <c r="BH124" s="361">
        <v>7</v>
      </c>
    </row>
    <row r="125" spans="1:60" ht="14.25">
      <c r="A125" s="336"/>
      <c r="B125" s="212" t="s">
        <v>225</v>
      </c>
      <c r="C125" s="207"/>
      <c r="D125" s="218" t="s">
        <v>288</v>
      </c>
      <c r="E125" s="341">
        <v>43021</v>
      </c>
      <c r="F125" s="341">
        <v>43027</v>
      </c>
      <c r="G125" s="341"/>
      <c r="H125" s="341">
        <v>42846</v>
      </c>
      <c r="I125" s="341">
        <v>42848</v>
      </c>
      <c r="J125" s="341">
        <v>42886</v>
      </c>
      <c r="K125" s="251">
        <v>230</v>
      </c>
      <c r="L125" s="251"/>
      <c r="M125" s="363">
        <v>15</v>
      </c>
      <c r="N125" s="361">
        <v>3</v>
      </c>
      <c r="O125" s="362">
        <v>82.5</v>
      </c>
      <c r="P125" s="361">
        <v>2</v>
      </c>
      <c r="Q125" s="363">
        <v>95</v>
      </c>
      <c r="R125" s="363">
        <v>43.67</v>
      </c>
      <c r="S125" s="372">
        <f t="shared" si="43"/>
        <v>45.96842105263158</v>
      </c>
      <c r="T125" s="362">
        <v>37.1</v>
      </c>
      <c r="U125" s="367"/>
      <c r="V125" s="367"/>
      <c r="W125" s="367"/>
      <c r="X125" s="367"/>
      <c r="Y125" s="383"/>
      <c r="Z125" s="383"/>
      <c r="AA125" s="383"/>
      <c r="AB125" s="383"/>
      <c r="AC125" s="383"/>
      <c r="AD125" s="383"/>
      <c r="AE125" s="367"/>
      <c r="AF125" s="367"/>
      <c r="AG125" s="367"/>
      <c r="AH125" s="367"/>
      <c r="AI125" s="387"/>
      <c r="AJ125" s="387">
        <v>1</v>
      </c>
      <c r="AK125" s="341">
        <v>43093</v>
      </c>
      <c r="AL125" s="361" t="s">
        <v>229</v>
      </c>
      <c r="AM125" s="341">
        <v>37717</v>
      </c>
      <c r="AN125" s="361">
        <v>1</v>
      </c>
      <c r="AO125" s="367"/>
      <c r="AP125" s="367"/>
      <c r="AQ125" s="367"/>
      <c r="AR125" s="367"/>
      <c r="AS125" s="367"/>
      <c r="AT125" s="361">
        <v>5</v>
      </c>
      <c r="AU125" s="361">
        <v>1</v>
      </c>
      <c r="AV125" s="361">
        <v>1</v>
      </c>
      <c r="AW125" s="361">
        <v>1</v>
      </c>
      <c r="AX125" s="409"/>
      <c r="AY125" s="361">
        <v>1</v>
      </c>
      <c r="AZ125" s="361">
        <v>35.7</v>
      </c>
      <c r="BA125" s="409"/>
      <c r="BB125" s="251">
        <v>10.76</v>
      </c>
      <c r="BC125" s="251">
        <v>11.16</v>
      </c>
      <c r="BD125" s="251">
        <v>11.61</v>
      </c>
      <c r="BE125" s="251">
        <v>558.83</v>
      </c>
      <c r="BF125" s="251">
        <v>11.14</v>
      </c>
      <c r="BG125" s="361"/>
      <c r="BH125" s="251">
        <v>3</v>
      </c>
    </row>
    <row r="126" spans="1:60" ht="14.25">
      <c r="A126" s="336"/>
      <c r="B126" s="212" t="s">
        <v>225</v>
      </c>
      <c r="C126" s="207"/>
      <c r="D126" s="218" t="s">
        <v>241</v>
      </c>
      <c r="E126" s="341">
        <v>43022</v>
      </c>
      <c r="F126" s="341">
        <v>43028</v>
      </c>
      <c r="G126" s="341"/>
      <c r="H126" s="341">
        <v>42846</v>
      </c>
      <c r="I126" s="341">
        <v>42849</v>
      </c>
      <c r="J126" s="341">
        <v>42892</v>
      </c>
      <c r="K126" s="361">
        <v>236</v>
      </c>
      <c r="L126" s="361"/>
      <c r="M126" s="362">
        <v>18</v>
      </c>
      <c r="N126" s="361">
        <v>3</v>
      </c>
      <c r="O126" s="361">
        <v>87</v>
      </c>
      <c r="P126" s="361">
        <v>2</v>
      </c>
      <c r="Q126" s="362">
        <v>133.5</v>
      </c>
      <c r="R126" s="362">
        <v>44.5</v>
      </c>
      <c r="S126" s="371">
        <f t="shared" si="43"/>
        <v>33.333333333333336</v>
      </c>
      <c r="T126" s="361">
        <v>35.5</v>
      </c>
      <c r="U126" s="367"/>
      <c r="V126" s="367"/>
      <c r="W126" s="367"/>
      <c r="X126" s="367"/>
      <c r="Y126" s="361">
        <v>0.1</v>
      </c>
      <c r="Z126" s="361">
        <v>3</v>
      </c>
      <c r="AA126" s="361"/>
      <c r="AB126" s="361">
        <v>1</v>
      </c>
      <c r="AC126" s="361"/>
      <c r="AD126" s="361"/>
      <c r="AE126" s="367"/>
      <c r="AF126" s="367"/>
      <c r="AG126" s="367"/>
      <c r="AH126" s="367"/>
      <c r="AI126" s="361" t="s">
        <v>68</v>
      </c>
      <c r="AJ126" s="361">
        <v>1</v>
      </c>
      <c r="AK126" s="341">
        <v>42756</v>
      </c>
      <c r="AL126" s="361" t="s">
        <v>229</v>
      </c>
      <c r="AM126" s="341">
        <v>42796</v>
      </c>
      <c r="AN126" s="361" t="s">
        <v>229</v>
      </c>
      <c r="AO126" s="367"/>
      <c r="AP126" s="367"/>
      <c r="AQ126" s="367"/>
      <c r="AR126" s="367"/>
      <c r="AS126" s="367"/>
      <c r="AT126" s="361">
        <v>5</v>
      </c>
      <c r="AU126" s="361">
        <v>1</v>
      </c>
      <c r="AV126" s="361">
        <v>1</v>
      </c>
      <c r="AW126" s="361">
        <v>1</v>
      </c>
      <c r="AX126" s="383"/>
      <c r="AY126" s="361">
        <v>1</v>
      </c>
      <c r="AZ126" s="362">
        <v>40.2</v>
      </c>
      <c r="BA126" s="361">
        <v>794</v>
      </c>
      <c r="BB126" s="371">
        <v>12.835174242424245</v>
      </c>
      <c r="BC126" s="371">
        <v>12.471628787878787</v>
      </c>
      <c r="BD126" s="371">
        <v>12.451431818181819</v>
      </c>
      <c r="BE126" s="363">
        <v>629.49</v>
      </c>
      <c r="BF126" s="363">
        <v>7.04</v>
      </c>
      <c r="BG126" s="361"/>
      <c r="BH126" s="361">
        <v>4</v>
      </c>
    </row>
    <row r="127" spans="1:60" ht="14.25">
      <c r="A127" s="336"/>
      <c r="B127" s="212" t="s">
        <v>225</v>
      </c>
      <c r="C127" s="207"/>
      <c r="D127" s="220" t="s">
        <v>289</v>
      </c>
      <c r="E127" s="290"/>
      <c r="F127" s="290"/>
      <c r="G127" s="290"/>
      <c r="H127" s="290"/>
      <c r="I127" s="290"/>
      <c r="J127" s="290"/>
      <c r="K127" s="353">
        <f aca="true" t="shared" si="44" ref="K127:O127">AVERAGE(K117:K126)</f>
        <v>217.7</v>
      </c>
      <c r="L127" s="353"/>
      <c r="M127" s="256">
        <f t="shared" si="44"/>
        <v>18.621000000000002</v>
      </c>
      <c r="N127" s="257"/>
      <c r="O127" s="258">
        <f t="shared" si="44"/>
        <v>84.85999999999999</v>
      </c>
      <c r="P127" s="257"/>
      <c r="Q127" s="256">
        <f aca="true" t="shared" si="45" ref="Q127:T127">AVERAGE(Q117:Q126)</f>
        <v>109.377</v>
      </c>
      <c r="R127" s="256">
        <f t="shared" si="45"/>
        <v>41.618</v>
      </c>
      <c r="S127" s="256">
        <f t="shared" si="43"/>
        <v>38.05004708485331</v>
      </c>
      <c r="T127" s="256">
        <f t="shared" si="45"/>
        <v>36.27</v>
      </c>
      <c r="U127" s="367"/>
      <c r="V127" s="367"/>
      <c r="W127" s="367"/>
      <c r="X127" s="367"/>
      <c r="Y127" s="218"/>
      <c r="Z127" s="218"/>
      <c r="AA127" s="218"/>
      <c r="AB127" s="218"/>
      <c r="AC127" s="218"/>
      <c r="AD127" s="218"/>
      <c r="AE127" s="367"/>
      <c r="AF127" s="367"/>
      <c r="AG127" s="367"/>
      <c r="AH127" s="367"/>
      <c r="AI127" s="218"/>
      <c r="AJ127" s="218"/>
      <c r="AK127" s="290"/>
      <c r="AL127" s="188"/>
      <c r="AM127" s="290"/>
      <c r="AN127" s="188"/>
      <c r="AO127" s="367"/>
      <c r="AP127" s="367"/>
      <c r="AQ127" s="367"/>
      <c r="AR127" s="367"/>
      <c r="AS127" s="367"/>
      <c r="AT127" s="11"/>
      <c r="AU127" s="11"/>
      <c r="AV127" s="11"/>
      <c r="AW127" s="11"/>
      <c r="AX127" s="11"/>
      <c r="AY127" s="247"/>
      <c r="AZ127" s="256">
        <f aca="true" t="shared" si="46" ref="AZ127:BE127">AVERAGE(AZ117:AZ126)</f>
        <v>41.507999999999996</v>
      </c>
      <c r="BA127" s="410"/>
      <c r="BB127" s="411">
        <f t="shared" si="46"/>
        <v>11.66174186868687</v>
      </c>
      <c r="BC127" s="411">
        <f t="shared" si="46"/>
        <v>11.27049398989899</v>
      </c>
      <c r="BD127" s="411">
        <f t="shared" si="46"/>
        <v>11.402249107744108</v>
      </c>
      <c r="BE127" s="419">
        <f t="shared" si="46"/>
        <v>572.3340000000001</v>
      </c>
      <c r="BF127" s="415">
        <f>(BE127-548.99)*100/548.99</f>
        <v>4.252172170713501</v>
      </c>
      <c r="BG127" s="415"/>
      <c r="BH127" s="330">
        <v>4</v>
      </c>
    </row>
    <row r="128" spans="1:60" s="187" customFormat="1" ht="15.75" customHeight="1">
      <c r="A128" s="336"/>
      <c r="B128" s="222" t="s">
        <v>239</v>
      </c>
      <c r="C128" s="207" t="s">
        <v>290</v>
      </c>
      <c r="D128" s="223" t="s">
        <v>230</v>
      </c>
      <c r="E128" s="208">
        <v>43399</v>
      </c>
      <c r="F128" s="208">
        <v>43408</v>
      </c>
      <c r="G128" s="222"/>
      <c r="H128" s="208">
        <v>43209</v>
      </c>
      <c r="I128" s="208">
        <v>43211</v>
      </c>
      <c r="J128" s="208">
        <v>43255</v>
      </c>
      <c r="K128" s="207">
        <v>221</v>
      </c>
      <c r="L128" s="222"/>
      <c r="M128" s="254">
        <v>18</v>
      </c>
      <c r="N128" s="207">
        <v>2</v>
      </c>
      <c r="O128" s="233">
        <v>90</v>
      </c>
      <c r="P128" s="207">
        <v>5</v>
      </c>
      <c r="Q128" s="254">
        <v>107.72</v>
      </c>
      <c r="R128" s="254">
        <v>39.19</v>
      </c>
      <c r="S128" s="307">
        <f aca="true" t="shared" si="47" ref="S128:S137">R128*100/Q128</f>
        <v>36.38135907909395</v>
      </c>
      <c r="T128" s="233">
        <v>30.7</v>
      </c>
      <c r="U128" s="222"/>
      <c r="V128" s="222"/>
      <c r="W128" s="222"/>
      <c r="X128" s="222"/>
      <c r="Y128" s="207">
        <v>0</v>
      </c>
      <c r="Z128" s="207">
        <v>1</v>
      </c>
      <c r="AA128" s="207">
        <v>0</v>
      </c>
      <c r="AB128" s="207">
        <v>1</v>
      </c>
      <c r="AC128" s="222"/>
      <c r="AD128" s="222"/>
      <c r="AE128" s="222"/>
      <c r="AF128" s="222"/>
      <c r="AG128" s="207">
        <v>0</v>
      </c>
      <c r="AH128" s="207">
        <v>1</v>
      </c>
      <c r="AI128" s="218"/>
      <c r="AJ128" s="218"/>
      <c r="AK128" s="218"/>
      <c r="AL128" s="218"/>
      <c r="AM128" s="218"/>
      <c r="AN128" s="218"/>
      <c r="AO128" s="222"/>
      <c r="AP128" s="222"/>
      <c r="AQ128" s="222"/>
      <c r="AR128" s="222"/>
      <c r="AS128" s="222"/>
      <c r="AT128" s="207">
        <v>5</v>
      </c>
      <c r="AU128" s="207">
        <v>1</v>
      </c>
      <c r="AV128" s="207">
        <v>1</v>
      </c>
      <c r="AW128" s="207">
        <v>1</v>
      </c>
      <c r="AX128" s="207"/>
      <c r="AY128" s="207">
        <v>1</v>
      </c>
      <c r="AZ128" s="249">
        <v>42.9</v>
      </c>
      <c r="BA128" s="218"/>
      <c r="BB128" s="254">
        <v>103.71</v>
      </c>
      <c r="BC128" s="254">
        <v>104.55</v>
      </c>
      <c r="BD128" s="254">
        <f aca="true" t="shared" si="48" ref="BD128:BD135">(BB128+BC128)/2</f>
        <v>104.13</v>
      </c>
      <c r="BE128" s="319">
        <f aca="true" t="shared" si="49" ref="BE128:BE137">BD128*667/150</f>
        <v>463.03139999999996</v>
      </c>
      <c r="BF128" s="319">
        <v>3.48</v>
      </c>
      <c r="BG128" s="222"/>
      <c r="BH128" s="207">
        <v>4</v>
      </c>
    </row>
    <row r="129" spans="1:60" s="187" customFormat="1" ht="15.75" customHeight="1">
      <c r="A129" s="336"/>
      <c r="B129" s="222" t="s">
        <v>239</v>
      </c>
      <c r="C129" s="207"/>
      <c r="D129" s="224" t="s">
        <v>241</v>
      </c>
      <c r="E129" s="208">
        <v>43400</v>
      </c>
      <c r="F129" s="208">
        <v>43410</v>
      </c>
      <c r="G129" s="222"/>
      <c r="H129" s="208">
        <v>43213</v>
      </c>
      <c r="I129" s="208">
        <v>43215</v>
      </c>
      <c r="J129" s="208">
        <v>43257</v>
      </c>
      <c r="K129" s="207">
        <v>223</v>
      </c>
      <c r="L129" s="222"/>
      <c r="M129" s="254">
        <v>22.5</v>
      </c>
      <c r="N129" s="207">
        <v>3</v>
      </c>
      <c r="O129" s="233">
        <v>87</v>
      </c>
      <c r="P129" s="207">
        <v>2</v>
      </c>
      <c r="Q129" s="254">
        <v>142.2</v>
      </c>
      <c r="R129" s="254">
        <v>44.8</v>
      </c>
      <c r="S129" s="307">
        <f t="shared" si="47"/>
        <v>31.504922644163152</v>
      </c>
      <c r="T129" s="233">
        <v>34.6</v>
      </c>
      <c r="U129" s="222"/>
      <c r="V129" s="222"/>
      <c r="W129" s="222"/>
      <c r="X129" s="222"/>
      <c r="Y129" s="207">
        <v>0.1</v>
      </c>
      <c r="Z129" s="207">
        <v>2</v>
      </c>
      <c r="AA129" s="207"/>
      <c r="AB129" s="207">
        <v>1</v>
      </c>
      <c r="AC129" s="222"/>
      <c r="AD129" s="222"/>
      <c r="AE129" s="222"/>
      <c r="AF129" s="222"/>
      <c r="AG129" s="207"/>
      <c r="AH129" s="207"/>
      <c r="AI129" s="207">
        <v>0</v>
      </c>
      <c r="AJ129" s="207">
        <v>1</v>
      </c>
      <c r="AK129" s="208">
        <v>43128</v>
      </c>
      <c r="AL129" s="207">
        <v>2</v>
      </c>
      <c r="AM129" s="208">
        <v>43168</v>
      </c>
      <c r="AN129" s="207" t="s">
        <v>229</v>
      </c>
      <c r="AO129" s="222"/>
      <c r="AP129" s="222"/>
      <c r="AQ129" s="222"/>
      <c r="AR129" s="222"/>
      <c r="AS129" s="222"/>
      <c r="AT129" s="207">
        <v>5</v>
      </c>
      <c r="AU129" s="207">
        <v>1</v>
      </c>
      <c r="AV129" s="207">
        <v>1</v>
      </c>
      <c r="AW129" s="207">
        <v>1</v>
      </c>
      <c r="AX129" s="218"/>
      <c r="AY129" s="207">
        <v>1</v>
      </c>
      <c r="AZ129" s="249">
        <v>41.4</v>
      </c>
      <c r="BA129" s="207">
        <v>750</v>
      </c>
      <c r="BB129" s="267">
        <v>141</v>
      </c>
      <c r="BC129" s="267">
        <v>146.35</v>
      </c>
      <c r="BD129" s="254">
        <f t="shared" si="48"/>
        <v>143.675</v>
      </c>
      <c r="BE129" s="319">
        <f t="shared" si="49"/>
        <v>638.8748333333334</v>
      </c>
      <c r="BF129" s="319">
        <v>4.91</v>
      </c>
      <c r="BG129" s="222"/>
      <c r="BH129" s="207">
        <v>4</v>
      </c>
    </row>
    <row r="130" spans="1:60" s="187" customFormat="1" ht="15.75" customHeight="1">
      <c r="A130" s="336"/>
      <c r="B130" s="222" t="s">
        <v>239</v>
      </c>
      <c r="C130" s="207"/>
      <c r="D130" s="223" t="s">
        <v>242</v>
      </c>
      <c r="E130" s="208">
        <v>43388</v>
      </c>
      <c r="F130" s="208">
        <v>43394</v>
      </c>
      <c r="G130" s="222"/>
      <c r="H130" s="208">
        <v>43210</v>
      </c>
      <c r="I130" s="208">
        <v>43212</v>
      </c>
      <c r="J130" s="208">
        <v>43254</v>
      </c>
      <c r="K130" s="207">
        <v>232</v>
      </c>
      <c r="L130" s="222"/>
      <c r="M130" s="254">
        <v>17.6</v>
      </c>
      <c r="N130" s="207">
        <v>3</v>
      </c>
      <c r="O130" s="233">
        <v>78.2</v>
      </c>
      <c r="P130" s="207">
        <v>2</v>
      </c>
      <c r="Q130" s="254">
        <v>109.4</v>
      </c>
      <c r="R130" s="254">
        <v>42.3</v>
      </c>
      <c r="S130" s="307">
        <f t="shared" si="47"/>
        <v>38.6654478976234</v>
      </c>
      <c r="T130" s="233">
        <v>33.6</v>
      </c>
      <c r="U130" s="222"/>
      <c r="V130" s="222"/>
      <c r="W130" s="222"/>
      <c r="X130" s="222"/>
      <c r="Y130" s="207"/>
      <c r="Z130" s="207"/>
      <c r="AA130" s="207">
        <v>1</v>
      </c>
      <c r="AB130" s="207">
        <v>1</v>
      </c>
      <c r="AC130" s="222"/>
      <c r="AD130" s="222"/>
      <c r="AE130" s="222"/>
      <c r="AF130" s="222"/>
      <c r="AG130" s="207"/>
      <c r="AH130" s="207"/>
      <c r="AI130" s="218">
        <v>10</v>
      </c>
      <c r="AJ130" s="218">
        <v>2</v>
      </c>
      <c r="AK130" s="208">
        <v>43112</v>
      </c>
      <c r="AL130" s="207">
        <v>1</v>
      </c>
      <c r="AM130" s="208">
        <v>43197</v>
      </c>
      <c r="AN130" s="207">
        <v>2</v>
      </c>
      <c r="AO130" s="222"/>
      <c r="AP130" s="222"/>
      <c r="AQ130" s="222"/>
      <c r="AR130" s="222"/>
      <c r="AS130" s="222"/>
      <c r="AT130" s="207">
        <v>5</v>
      </c>
      <c r="AU130" s="207">
        <v>1</v>
      </c>
      <c r="AV130" s="207">
        <v>1</v>
      </c>
      <c r="AW130" s="207">
        <v>1</v>
      </c>
      <c r="AX130" s="218"/>
      <c r="AY130" s="207">
        <v>1</v>
      </c>
      <c r="AZ130" s="249">
        <v>41.9</v>
      </c>
      <c r="BA130" s="218"/>
      <c r="BB130" s="267">
        <v>115.43</v>
      </c>
      <c r="BC130" s="267">
        <v>117.63</v>
      </c>
      <c r="BD130" s="254">
        <f t="shared" si="48"/>
        <v>116.53</v>
      </c>
      <c r="BE130" s="319">
        <f t="shared" si="49"/>
        <v>518.1700666666667</v>
      </c>
      <c r="BF130" s="319">
        <v>6.81</v>
      </c>
      <c r="BG130" s="222"/>
      <c r="BH130" s="207">
        <v>3</v>
      </c>
    </row>
    <row r="131" spans="1:60" s="187" customFormat="1" ht="15.75" customHeight="1">
      <c r="A131" s="336"/>
      <c r="B131" s="222" t="s">
        <v>239</v>
      </c>
      <c r="C131" s="207"/>
      <c r="D131" s="223" t="s">
        <v>243</v>
      </c>
      <c r="E131" s="208">
        <v>43399</v>
      </c>
      <c r="F131" s="208">
        <v>43409</v>
      </c>
      <c r="G131" s="222"/>
      <c r="H131" s="208">
        <v>43210</v>
      </c>
      <c r="I131" s="208">
        <v>43213</v>
      </c>
      <c r="J131" s="208">
        <v>43253</v>
      </c>
      <c r="K131" s="207">
        <v>218</v>
      </c>
      <c r="L131" s="222"/>
      <c r="M131" s="254">
        <v>17.9</v>
      </c>
      <c r="N131" s="207">
        <v>3</v>
      </c>
      <c r="O131" s="233">
        <v>78</v>
      </c>
      <c r="P131" s="207">
        <v>2</v>
      </c>
      <c r="Q131" s="254">
        <v>103.3</v>
      </c>
      <c r="R131" s="254">
        <v>45.3</v>
      </c>
      <c r="S131" s="307">
        <f t="shared" si="47"/>
        <v>43.852855759922555</v>
      </c>
      <c r="T131" s="233">
        <v>39.6</v>
      </c>
      <c r="U131" s="222"/>
      <c r="V131" s="222"/>
      <c r="W131" s="222"/>
      <c r="X131" s="222"/>
      <c r="Y131" s="207">
        <v>0</v>
      </c>
      <c r="Z131" s="207">
        <v>1</v>
      </c>
      <c r="AA131" s="207">
        <v>5</v>
      </c>
      <c r="AB131" s="207">
        <v>2</v>
      </c>
      <c r="AC131" s="222"/>
      <c r="AD131" s="222"/>
      <c r="AE131" s="222"/>
      <c r="AF131" s="222"/>
      <c r="AG131" s="207">
        <v>7</v>
      </c>
      <c r="AH131" s="207">
        <v>2</v>
      </c>
      <c r="AI131" s="218">
        <v>0</v>
      </c>
      <c r="AJ131" s="218">
        <v>1</v>
      </c>
      <c r="AK131" s="208">
        <v>43122</v>
      </c>
      <c r="AL131" s="207">
        <v>1</v>
      </c>
      <c r="AM131" s="208">
        <v>43202</v>
      </c>
      <c r="AN131" s="207">
        <v>1</v>
      </c>
      <c r="AO131" s="222"/>
      <c r="AP131" s="222"/>
      <c r="AQ131" s="222"/>
      <c r="AR131" s="222"/>
      <c r="AS131" s="222"/>
      <c r="AT131" s="207">
        <v>5</v>
      </c>
      <c r="AU131" s="207">
        <v>1</v>
      </c>
      <c r="AV131" s="207">
        <v>1</v>
      </c>
      <c r="AW131" s="207">
        <v>1</v>
      </c>
      <c r="AX131" s="207"/>
      <c r="AY131" s="207">
        <v>1</v>
      </c>
      <c r="AZ131" s="249">
        <v>41.5</v>
      </c>
      <c r="BA131" s="218"/>
      <c r="BB131" s="267">
        <v>147</v>
      </c>
      <c r="BC131" s="267">
        <v>138</v>
      </c>
      <c r="BD131" s="254">
        <f t="shared" si="48"/>
        <v>142.5</v>
      </c>
      <c r="BE131" s="319">
        <f t="shared" si="49"/>
        <v>633.65</v>
      </c>
      <c r="BF131" s="319">
        <v>5.17</v>
      </c>
      <c r="BG131" s="222"/>
      <c r="BH131" s="207">
        <v>1</v>
      </c>
    </row>
    <row r="132" spans="1:60" s="187" customFormat="1" ht="15.75" customHeight="1">
      <c r="A132" s="336"/>
      <c r="B132" s="222" t="s">
        <v>239</v>
      </c>
      <c r="C132" s="207"/>
      <c r="D132" s="223" t="s">
        <v>244</v>
      </c>
      <c r="E132" s="208">
        <v>43399</v>
      </c>
      <c r="F132" s="208">
        <v>43410</v>
      </c>
      <c r="G132" s="222"/>
      <c r="H132" s="208">
        <v>43210</v>
      </c>
      <c r="I132" s="208">
        <v>43212</v>
      </c>
      <c r="J132" s="208">
        <v>43250</v>
      </c>
      <c r="K132" s="207">
        <v>217</v>
      </c>
      <c r="L132" s="222"/>
      <c r="M132" s="254">
        <v>22.4</v>
      </c>
      <c r="N132" s="207">
        <v>3</v>
      </c>
      <c r="O132" s="233">
        <v>83.5</v>
      </c>
      <c r="P132" s="207">
        <v>2</v>
      </c>
      <c r="Q132" s="254">
        <v>84.5</v>
      </c>
      <c r="R132" s="254">
        <v>41.2</v>
      </c>
      <c r="S132" s="307">
        <f t="shared" si="47"/>
        <v>48.75739644970414</v>
      </c>
      <c r="T132" s="233">
        <v>32.8</v>
      </c>
      <c r="U132" s="222"/>
      <c r="V132" s="222"/>
      <c r="W132" s="222"/>
      <c r="X132" s="222"/>
      <c r="Y132" s="207">
        <v>1</v>
      </c>
      <c r="Z132" s="207">
        <v>2</v>
      </c>
      <c r="AA132" s="207"/>
      <c r="AB132" s="207">
        <v>2</v>
      </c>
      <c r="AC132" s="222"/>
      <c r="AD132" s="222"/>
      <c r="AE132" s="222"/>
      <c r="AF132" s="222"/>
      <c r="AG132" s="207"/>
      <c r="AH132" s="207">
        <v>2</v>
      </c>
      <c r="AI132" s="207">
        <v>99.5</v>
      </c>
      <c r="AJ132" s="218">
        <v>5</v>
      </c>
      <c r="AK132" s="208">
        <v>43464</v>
      </c>
      <c r="AL132" s="207">
        <v>2</v>
      </c>
      <c r="AM132" s="208">
        <v>43170</v>
      </c>
      <c r="AN132" s="207">
        <v>2</v>
      </c>
      <c r="AO132" s="222"/>
      <c r="AP132" s="222"/>
      <c r="AQ132" s="222"/>
      <c r="AR132" s="222"/>
      <c r="AS132" s="222"/>
      <c r="AT132" s="207">
        <v>5</v>
      </c>
      <c r="AU132" s="207">
        <v>1</v>
      </c>
      <c r="AV132" s="207">
        <v>1</v>
      </c>
      <c r="AW132" s="207">
        <v>1</v>
      </c>
      <c r="AX132" s="207">
        <v>2</v>
      </c>
      <c r="AY132" s="207">
        <v>1</v>
      </c>
      <c r="AZ132" s="249">
        <v>44.1</v>
      </c>
      <c r="BA132" s="218"/>
      <c r="BB132" s="254">
        <v>103.14</v>
      </c>
      <c r="BC132" s="254">
        <v>104.51</v>
      </c>
      <c r="BD132" s="254">
        <f t="shared" si="48"/>
        <v>103.825</v>
      </c>
      <c r="BE132" s="319">
        <f t="shared" si="49"/>
        <v>461.6751666666667</v>
      </c>
      <c r="BF132" s="319">
        <v>2.16</v>
      </c>
      <c r="BG132" s="222"/>
      <c r="BH132" s="207">
        <v>4</v>
      </c>
    </row>
    <row r="133" spans="1:60" s="187" customFormat="1" ht="15.75" customHeight="1">
      <c r="A133" s="336"/>
      <c r="B133" s="222" t="s">
        <v>239</v>
      </c>
      <c r="C133" s="207"/>
      <c r="D133" s="223" t="s">
        <v>228</v>
      </c>
      <c r="E133" s="225">
        <v>43401</v>
      </c>
      <c r="F133" s="225">
        <v>43408</v>
      </c>
      <c r="G133" s="222"/>
      <c r="H133" s="225">
        <v>43211</v>
      </c>
      <c r="I133" s="208">
        <v>43213</v>
      </c>
      <c r="J133" s="208">
        <v>43252</v>
      </c>
      <c r="K133" s="207">
        <v>217</v>
      </c>
      <c r="L133" s="222"/>
      <c r="M133" s="254">
        <v>19.67</v>
      </c>
      <c r="N133" s="207">
        <v>1</v>
      </c>
      <c r="O133" s="233">
        <v>80.5</v>
      </c>
      <c r="P133" s="207">
        <v>1</v>
      </c>
      <c r="Q133" s="254">
        <v>126.99</v>
      </c>
      <c r="R133" s="254">
        <v>45</v>
      </c>
      <c r="S133" s="307">
        <f t="shared" si="47"/>
        <v>35.43586109142452</v>
      </c>
      <c r="T133" s="233">
        <v>36.1</v>
      </c>
      <c r="U133" s="222"/>
      <c r="V133" s="222"/>
      <c r="W133" s="222"/>
      <c r="X133" s="222"/>
      <c r="Y133" s="207">
        <v>0</v>
      </c>
      <c r="Z133" s="207">
        <v>1</v>
      </c>
      <c r="AA133" s="207"/>
      <c r="AB133" s="207">
        <v>2</v>
      </c>
      <c r="AC133" s="222"/>
      <c r="AD133" s="222"/>
      <c r="AE133" s="222"/>
      <c r="AF133" s="222"/>
      <c r="AG133" s="207">
        <v>0</v>
      </c>
      <c r="AH133" s="207">
        <v>1</v>
      </c>
      <c r="AI133" s="207">
        <v>0</v>
      </c>
      <c r="AJ133" s="207">
        <v>1</v>
      </c>
      <c r="AK133" s="225">
        <v>43116</v>
      </c>
      <c r="AL133" s="207">
        <v>2</v>
      </c>
      <c r="AM133" s="225">
        <v>43155</v>
      </c>
      <c r="AN133" s="207">
        <v>1</v>
      </c>
      <c r="AO133" s="222"/>
      <c r="AP133" s="222"/>
      <c r="AQ133" s="222"/>
      <c r="AR133" s="222"/>
      <c r="AS133" s="222"/>
      <c r="AT133" s="207">
        <v>5</v>
      </c>
      <c r="AU133" s="207">
        <v>1</v>
      </c>
      <c r="AV133" s="207">
        <v>1</v>
      </c>
      <c r="AW133" s="207">
        <v>1</v>
      </c>
      <c r="AX133" s="218"/>
      <c r="AY133" s="8">
        <v>1</v>
      </c>
      <c r="AZ133" s="249">
        <v>47.95</v>
      </c>
      <c r="BA133" s="318">
        <v>771.5</v>
      </c>
      <c r="BB133" s="319">
        <v>111.99750000000002</v>
      </c>
      <c r="BC133" s="319">
        <v>108.12</v>
      </c>
      <c r="BD133" s="313">
        <f t="shared" si="48"/>
        <v>110.05875</v>
      </c>
      <c r="BE133" s="319">
        <f t="shared" si="49"/>
        <v>489.394575</v>
      </c>
      <c r="BF133" s="319">
        <v>5.94</v>
      </c>
      <c r="BG133" s="222"/>
      <c r="BH133" s="207">
        <v>4</v>
      </c>
    </row>
    <row r="134" spans="1:60" s="187" customFormat="1" ht="15.75" customHeight="1">
      <c r="A134" s="336"/>
      <c r="B134" s="222" t="s">
        <v>239</v>
      </c>
      <c r="C134" s="207"/>
      <c r="D134" s="224" t="s">
        <v>245</v>
      </c>
      <c r="E134" s="208">
        <v>43396</v>
      </c>
      <c r="F134" s="208">
        <v>43409</v>
      </c>
      <c r="G134" s="222"/>
      <c r="H134" s="208">
        <v>43214</v>
      </c>
      <c r="I134" s="208">
        <v>43216</v>
      </c>
      <c r="J134" s="208">
        <v>42891</v>
      </c>
      <c r="K134" s="207">
        <v>225</v>
      </c>
      <c r="L134" s="222"/>
      <c r="M134" s="254">
        <v>18</v>
      </c>
      <c r="N134" s="207">
        <v>3</v>
      </c>
      <c r="O134" s="233">
        <v>80.7</v>
      </c>
      <c r="P134" s="207">
        <v>2</v>
      </c>
      <c r="Q134" s="254">
        <v>105.33</v>
      </c>
      <c r="R134" s="254">
        <v>41.33</v>
      </c>
      <c r="S134" s="307">
        <f t="shared" si="47"/>
        <v>39.23858349947783</v>
      </c>
      <c r="T134" s="233">
        <v>37.6</v>
      </c>
      <c r="U134" s="222"/>
      <c r="V134" s="222"/>
      <c r="W134" s="222"/>
      <c r="X134" s="222"/>
      <c r="Y134" s="218">
        <v>0.5</v>
      </c>
      <c r="Z134" s="218">
        <v>2</v>
      </c>
      <c r="AA134" s="218"/>
      <c r="AB134" s="218"/>
      <c r="AC134" s="222"/>
      <c r="AD134" s="222"/>
      <c r="AE134" s="222"/>
      <c r="AF134" s="222"/>
      <c r="AG134" s="218"/>
      <c r="AH134" s="218">
        <v>2</v>
      </c>
      <c r="AI134" s="218"/>
      <c r="AJ134" s="218"/>
      <c r="AK134" s="208">
        <v>43112</v>
      </c>
      <c r="AL134" s="207" t="s">
        <v>229</v>
      </c>
      <c r="AM134" s="208">
        <v>43167</v>
      </c>
      <c r="AN134" s="207">
        <v>2</v>
      </c>
      <c r="AO134" s="222"/>
      <c r="AP134" s="222"/>
      <c r="AQ134" s="222"/>
      <c r="AR134" s="222"/>
      <c r="AS134" s="222"/>
      <c r="AT134" s="207">
        <v>5</v>
      </c>
      <c r="AU134" s="207">
        <v>1</v>
      </c>
      <c r="AV134" s="207">
        <v>1</v>
      </c>
      <c r="AW134" s="207">
        <v>3</v>
      </c>
      <c r="AX134" s="207">
        <v>1</v>
      </c>
      <c r="AY134" s="207">
        <v>1</v>
      </c>
      <c r="AZ134" s="249">
        <v>33.2</v>
      </c>
      <c r="BA134" s="218"/>
      <c r="BB134" s="313">
        <v>105.33</v>
      </c>
      <c r="BC134" s="313">
        <v>106.67</v>
      </c>
      <c r="BD134" s="313">
        <f t="shared" si="48"/>
        <v>106</v>
      </c>
      <c r="BE134" s="319">
        <f t="shared" si="49"/>
        <v>471.3466666666667</v>
      </c>
      <c r="BF134" s="319">
        <v>3</v>
      </c>
      <c r="BG134" s="222"/>
      <c r="BH134" s="207">
        <v>2</v>
      </c>
    </row>
    <row r="135" spans="1:60" s="187" customFormat="1" ht="15.75" customHeight="1">
      <c r="A135" s="336"/>
      <c r="B135" s="222" t="s">
        <v>239</v>
      </c>
      <c r="C135" s="207"/>
      <c r="D135" s="223" t="s">
        <v>246</v>
      </c>
      <c r="E135" s="208">
        <v>43408</v>
      </c>
      <c r="F135" s="208">
        <v>43416</v>
      </c>
      <c r="G135" s="222"/>
      <c r="H135" s="208">
        <v>43210</v>
      </c>
      <c r="I135" s="208">
        <v>43212</v>
      </c>
      <c r="J135" s="208">
        <v>43250</v>
      </c>
      <c r="K135" s="207">
        <v>208</v>
      </c>
      <c r="L135" s="222"/>
      <c r="M135" s="254">
        <v>22.2</v>
      </c>
      <c r="N135" s="207">
        <v>3</v>
      </c>
      <c r="O135" s="233">
        <v>82</v>
      </c>
      <c r="P135" s="207">
        <v>3</v>
      </c>
      <c r="Q135" s="254">
        <v>97.4</v>
      </c>
      <c r="R135" s="254">
        <v>39.2</v>
      </c>
      <c r="S135" s="307">
        <f t="shared" si="47"/>
        <v>40.24640657084189</v>
      </c>
      <c r="T135" s="233">
        <v>29.6</v>
      </c>
      <c r="U135" s="222"/>
      <c r="V135" s="222"/>
      <c r="W135" s="222"/>
      <c r="X135" s="222"/>
      <c r="Y135" s="234">
        <v>2</v>
      </c>
      <c r="Z135" s="207">
        <v>2</v>
      </c>
      <c r="AA135" s="207"/>
      <c r="AB135" s="207">
        <v>3</v>
      </c>
      <c r="AC135" s="222"/>
      <c r="AD135" s="222"/>
      <c r="AE135" s="222"/>
      <c r="AF135" s="222"/>
      <c r="AG135" s="207"/>
      <c r="AH135" s="207">
        <v>1</v>
      </c>
      <c r="AI135" s="289">
        <v>20</v>
      </c>
      <c r="AJ135" s="218">
        <v>3</v>
      </c>
      <c r="AK135" s="207"/>
      <c r="AL135" s="207"/>
      <c r="AM135" s="207"/>
      <c r="AN135" s="207"/>
      <c r="AO135" s="222"/>
      <c r="AP135" s="222"/>
      <c r="AQ135" s="222"/>
      <c r="AR135" s="222"/>
      <c r="AS135" s="222"/>
      <c r="AT135" s="207">
        <v>5</v>
      </c>
      <c r="AU135" s="207">
        <v>1</v>
      </c>
      <c r="AV135" s="207">
        <v>1</v>
      </c>
      <c r="AW135" s="207">
        <v>3</v>
      </c>
      <c r="AX135" s="207"/>
      <c r="AY135" s="207">
        <v>1</v>
      </c>
      <c r="AZ135" s="249">
        <v>42.5</v>
      </c>
      <c r="BA135" s="218">
        <v>809</v>
      </c>
      <c r="BB135" s="311">
        <v>105.3921568627451</v>
      </c>
      <c r="BC135" s="311">
        <v>106.07843137254902</v>
      </c>
      <c r="BD135" s="313">
        <f t="shared" si="48"/>
        <v>105.73529411764706</v>
      </c>
      <c r="BE135" s="319">
        <f t="shared" si="49"/>
        <v>470.16960784313727</v>
      </c>
      <c r="BF135" s="319">
        <v>4.53</v>
      </c>
      <c r="BG135" s="222"/>
      <c r="BH135" s="207">
        <v>1</v>
      </c>
    </row>
    <row r="136" spans="1:60" s="187" customFormat="1" ht="15.75" customHeight="1">
      <c r="A136" s="336"/>
      <c r="B136" s="222" t="s">
        <v>239</v>
      </c>
      <c r="C136" s="207"/>
      <c r="D136" s="223" t="s">
        <v>231</v>
      </c>
      <c r="E136" s="208">
        <v>43396</v>
      </c>
      <c r="F136" s="208">
        <v>43406</v>
      </c>
      <c r="G136" s="222"/>
      <c r="H136" s="208">
        <v>43209</v>
      </c>
      <c r="I136" s="208">
        <v>43211</v>
      </c>
      <c r="J136" s="208">
        <v>43255</v>
      </c>
      <c r="K136" s="207">
        <v>224</v>
      </c>
      <c r="L136" s="222"/>
      <c r="M136" s="254">
        <v>18</v>
      </c>
      <c r="N136" s="207">
        <v>3</v>
      </c>
      <c r="O136" s="233">
        <v>84</v>
      </c>
      <c r="P136" s="207">
        <v>3</v>
      </c>
      <c r="Q136" s="254">
        <v>94.2</v>
      </c>
      <c r="R136" s="254">
        <v>39.9</v>
      </c>
      <c r="S136" s="307">
        <f t="shared" si="47"/>
        <v>42.35668789808917</v>
      </c>
      <c r="T136" s="233">
        <v>34</v>
      </c>
      <c r="U136" s="222"/>
      <c r="V136" s="222"/>
      <c r="W136" s="222"/>
      <c r="X136" s="222"/>
      <c r="Y136" s="207">
        <v>1.25</v>
      </c>
      <c r="Z136" s="207">
        <v>2</v>
      </c>
      <c r="AA136" s="207"/>
      <c r="AB136" s="207">
        <v>1</v>
      </c>
      <c r="AC136" s="222"/>
      <c r="AD136" s="222"/>
      <c r="AE136" s="222"/>
      <c r="AF136" s="222"/>
      <c r="AG136" s="207">
        <v>0</v>
      </c>
      <c r="AH136" s="207">
        <v>1</v>
      </c>
      <c r="AI136" s="207">
        <v>0</v>
      </c>
      <c r="AJ136" s="207">
        <v>1</v>
      </c>
      <c r="AK136" s="207"/>
      <c r="AL136" s="207">
        <v>1</v>
      </c>
      <c r="AM136" s="207"/>
      <c r="AN136" s="207">
        <v>2</v>
      </c>
      <c r="AO136" s="222"/>
      <c r="AP136" s="222"/>
      <c r="AQ136" s="222"/>
      <c r="AR136" s="222"/>
      <c r="AS136" s="222"/>
      <c r="AT136" s="207">
        <v>5</v>
      </c>
      <c r="AU136" s="207">
        <v>1</v>
      </c>
      <c r="AV136" s="207">
        <v>1</v>
      </c>
      <c r="AW136" s="207">
        <v>3</v>
      </c>
      <c r="AX136" s="207"/>
      <c r="AY136" s="207">
        <v>1</v>
      </c>
      <c r="AZ136" s="249">
        <v>41.5</v>
      </c>
      <c r="BA136" s="218">
        <v>815</v>
      </c>
      <c r="BB136" s="311">
        <v>115.9</v>
      </c>
      <c r="BC136" s="311">
        <v>114.8</v>
      </c>
      <c r="BD136" s="313">
        <f>AVERAGE(BB136:BC136)</f>
        <v>115.35</v>
      </c>
      <c r="BE136" s="319">
        <f t="shared" si="49"/>
        <v>512.923</v>
      </c>
      <c r="BF136" s="319">
        <v>5.85</v>
      </c>
      <c r="BG136" s="222"/>
      <c r="BH136" s="207">
        <v>3</v>
      </c>
    </row>
    <row r="137" spans="1:60" s="187" customFormat="1" ht="15.75" customHeight="1">
      <c r="A137" s="336"/>
      <c r="B137" s="222" t="s">
        <v>239</v>
      </c>
      <c r="C137" s="207"/>
      <c r="D137" s="223" t="s">
        <v>247</v>
      </c>
      <c r="E137" s="208">
        <v>43403</v>
      </c>
      <c r="F137" s="208">
        <v>43411</v>
      </c>
      <c r="G137" s="222"/>
      <c r="H137" s="208">
        <v>43214</v>
      </c>
      <c r="I137" s="208">
        <v>43216</v>
      </c>
      <c r="J137" s="208">
        <v>43256</v>
      </c>
      <c r="K137" s="207">
        <v>218</v>
      </c>
      <c r="L137" s="222"/>
      <c r="M137" s="254">
        <v>20.88</v>
      </c>
      <c r="N137" s="207">
        <v>3</v>
      </c>
      <c r="O137" s="233">
        <v>85</v>
      </c>
      <c r="P137" s="207">
        <v>3</v>
      </c>
      <c r="Q137" s="254">
        <v>83</v>
      </c>
      <c r="R137" s="254">
        <v>41.5</v>
      </c>
      <c r="S137" s="307">
        <f t="shared" si="47"/>
        <v>50</v>
      </c>
      <c r="T137" s="233">
        <v>30.8</v>
      </c>
      <c r="U137" s="222"/>
      <c r="V137" s="222"/>
      <c r="W137" s="222"/>
      <c r="X137" s="222"/>
      <c r="Y137" s="207">
        <v>1</v>
      </c>
      <c r="Z137" s="207">
        <v>4</v>
      </c>
      <c r="AA137" s="207"/>
      <c r="AB137" s="207"/>
      <c r="AC137" s="222"/>
      <c r="AD137" s="222"/>
      <c r="AE137" s="222"/>
      <c r="AF137" s="222"/>
      <c r="AG137" s="207"/>
      <c r="AH137" s="207"/>
      <c r="AI137" s="207">
        <v>40</v>
      </c>
      <c r="AJ137" s="207">
        <v>5</v>
      </c>
      <c r="AK137" s="208">
        <v>43133</v>
      </c>
      <c r="AL137" s="207">
        <v>2</v>
      </c>
      <c r="AM137" s="208">
        <v>43198</v>
      </c>
      <c r="AN137" s="207">
        <v>2</v>
      </c>
      <c r="AO137" s="222"/>
      <c r="AP137" s="222"/>
      <c r="AQ137" s="222"/>
      <c r="AR137" s="222"/>
      <c r="AS137" s="222"/>
      <c r="AT137" s="207">
        <v>5</v>
      </c>
      <c r="AU137" s="207">
        <v>1</v>
      </c>
      <c r="AV137" s="207">
        <v>1</v>
      </c>
      <c r="AW137" s="207">
        <v>3</v>
      </c>
      <c r="AX137" s="218"/>
      <c r="AY137" s="8">
        <v>3</v>
      </c>
      <c r="AZ137" s="249">
        <v>42</v>
      </c>
      <c r="BA137" s="218">
        <v>794</v>
      </c>
      <c r="BB137" s="313">
        <v>115.66666666666667</v>
      </c>
      <c r="BC137" s="313">
        <v>120.66666666666667</v>
      </c>
      <c r="BD137" s="313">
        <f>AVERAGE(BB137:BC137)</f>
        <v>118.16666666666667</v>
      </c>
      <c r="BE137" s="319">
        <f t="shared" si="49"/>
        <v>525.4477777777778</v>
      </c>
      <c r="BF137" s="319">
        <v>3.2</v>
      </c>
      <c r="BG137" s="222"/>
      <c r="BH137" s="207">
        <v>4</v>
      </c>
    </row>
    <row r="138" spans="1:60" s="187" customFormat="1" ht="15.75" customHeight="1">
      <c r="A138" s="336"/>
      <c r="B138" s="222" t="s">
        <v>239</v>
      </c>
      <c r="C138" s="207"/>
      <c r="D138" s="220" t="s">
        <v>89</v>
      </c>
      <c r="E138" s="226"/>
      <c r="F138" s="226"/>
      <c r="G138" s="222"/>
      <c r="H138" s="226"/>
      <c r="I138" s="226"/>
      <c r="J138" s="226"/>
      <c r="K138" s="255">
        <f>AVERAGE(K128:K137)</f>
        <v>220.3</v>
      </c>
      <c r="L138" s="222"/>
      <c r="M138" s="256">
        <f>AVERAGE(M128:M137)</f>
        <v>19.714999999999996</v>
      </c>
      <c r="N138" s="257"/>
      <c r="O138" s="258">
        <f>AVERAGE(O128:O137)</f>
        <v>82.89</v>
      </c>
      <c r="P138" s="257"/>
      <c r="Q138" s="258">
        <f aca="true" t="shared" si="50" ref="Q138:T138">AVERAGE(Q128:Q137)</f>
        <v>105.404</v>
      </c>
      <c r="R138" s="258">
        <f t="shared" si="50"/>
        <v>41.971999999999994</v>
      </c>
      <c r="S138" s="258">
        <f t="shared" si="50"/>
        <v>40.64395208903406</v>
      </c>
      <c r="T138" s="365">
        <f t="shared" si="50"/>
        <v>33.940000000000005</v>
      </c>
      <c r="U138" s="222"/>
      <c r="V138" s="222"/>
      <c r="W138" s="222"/>
      <c r="X138" s="222"/>
      <c r="Y138" s="218"/>
      <c r="Z138" s="188"/>
      <c r="AA138" s="218"/>
      <c r="AB138" s="188"/>
      <c r="AC138" s="222"/>
      <c r="AD138" s="222"/>
      <c r="AE138" s="222"/>
      <c r="AF138" s="222"/>
      <c r="AG138" s="218"/>
      <c r="AH138" s="188"/>
      <c r="AI138" s="218"/>
      <c r="AJ138" s="188"/>
      <c r="AK138" s="290"/>
      <c r="AL138" s="188"/>
      <c r="AM138" s="290"/>
      <c r="AN138" s="188"/>
      <c r="AO138" s="222"/>
      <c r="AP138" s="222"/>
      <c r="AQ138" s="222"/>
      <c r="AR138" s="222"/>
      <c r="AS138" s="222"/>
      <c r="AT138" s="11"/>
      <c r="AU138" s="11"/>
      <c r="AV138" s="11"/>
      <c r="AW138" s="11"/>
      <c r="AX138" s="243"/>
      <c r="AY138" s="245"/>
      <c r="AZ138" s="246">
        <f>AVERAGE(AZ128:AZ137)</f>
        <v>41.894999999999996</v>
      </c>
      <c r="BA138" s="321">
        <v>787.9</v>
      </c>
      <c r="BB138" s="256"/>
      <c r="BC138" s="256"/>
      <c r="BD138" s="256"/>
      <c r="BE138" s="333">
        <v>518.468309395425</v>
      </c>
      <c r="BF138" s="334">
        <f>(BE138-495.89)*100/495.89</f>
        <v>4.5530882646201745</v>
      </c>
      <c r="BG138" s="222"/>
      <c r="BH138" s="220">
        <v>4</v>
      </c>
    </row>
    <row r="139" spans="1:252" s="181" customFormat="1" ht="18" customHeight="1">
      <c r="A139" s="420">
        <v>5</v>
      </c>
      <c r="B139" s="421" t="s">
        <v>225</v>
      </c>
      <c r="C139" s="213" t="s">
        <v>291</v>
      </c>
      <c r="D139" s="218" t="s">
        <v>227</v>
      </c>
      <c r="E139" s="208">
        <v>42657</v>
      </c>
      <c r="F139" s="208">
        <v>42663</v>
      </c>
      <c r="G139" s="208"/>
      <c r="H139" s="208">
        <v>42845</v>
      </c>
      <c r="I139" s="208">
        <v>42848</v>
      </c>
      <c r="J139" s="208">
        <v>42891</v>
      </c>
      <c r="K139" s="207">
        <f aca="true" t="shared" si="51" ref="K139:K144">J139-E139</f>
        <v>234</v>
      </c>
      <c r="L139" s="248">
        <f aca="true" t="shared" si="52" ref="L139:L148">J139-F139</f>
        <v>228</v>
      </c>
      <c r="M139" s="233">
        <v>18.2</v>
      </c>
      <c r="N139" s="207">
        <v>3</v>
      </c>
      <c r="O139" s="249">
        <v>86</v>
      </c>
      <c r="P139" s="207">
        <v>2</v>
      </c>
      <c r="Q139" s="249">
        <v>135.45</v>
      </c>
      <c r="R139" s="249">
        <v>45.2</v>
      </c>
      <c r="S139" s="264">
        <f aca="true" t="shared" si="53" ref="S139:S149">R139/Q139*100</f>
        <v>33.370247323735704</v>
      </c>
      <c r="T139" s="249">
        <v>35.7</v>
      </c>
      <c r="U139" s="218">
        <v>3</v>
      </c>
      <c r="V139" s="218"/>
      <c r="W139" s="218"/>
      <c r="X139" s="218"/>
      <c r="Y139" s="283"/>
      <c r="Z139" s="218"/>
      <c r="AA139" s="218"/>
      <c r="AB139" s="188"/>
      <c r="AC139" s="218"/>
      <c r="AD139" s="218"/>
      <c r="AE139" s="218"/>
      <c r="AF139" s="218"/>
      <c r="AG139" s="188"/>
      <c r="AH139" s="218"/>
      <c r="AI139" s="218"/>
      <c r="AJ139" s="218"/>
      <c r="AK139" s="219"/>
      <c r="AL139" s="218"/>
      <c r="AM139" s="219"/>
      <c r="AN139" s="218"/>
      <c r="AO139" s="219"/>
      <c r="AP139" s="218"/>
      <c r="AQ139" s="219"/>
      <c r="AR139" s="218"/>
      <c r="AS139" s="218"/>
      <c r="AT139" s="207">
        <v>5</v>
      </c>
      <c r="AU139" s="207">
        <v>1</v>
      </c>
      <c r="AV139" s="207">
        <v>1</v>
      </c>
      <c r="AW139" s="207">
        <v>1</v>
      </c>
      <c r="AX139" s="218"/>
      <c r="AY139" s="207">
        <v>1</v>
      </c>
      <c r="AZ139" s="310">
        <v>40.1</v>
      </c>
      <c r="BA139" s="311">
        <v>778</v>
      </c>
      <c r="BB139" s="311">
        <v>12.5</v>
      </c>
      <c r="BC139" s="311">
        <v>12.8</v>
      </c>
      <c r="BD139" s="311">
        <v>12.45</v>
      </c>
      <c r="BE139" s="311">
        <v>635.55</v>
      </c>
      <c r="BF139" s="311">
        <v>7.46</v>
      </c>
      <c r="BG139" s="218"/>
      <c r="BH139" s="207">
        <v>4</v>
      </c>
      <c r="IO139" s="335"/>
      <c r="IP139" s="335"/>
      <c r="IQ139" s="335"/>
      <c r="IR139" s="335"/>
    </row>
    <row r="140" spans="1:248" s="183" customFormat="1" ht="18" customHeight="1">
      <c r="A140" s="420"/>
      <c r="B140" s="421" t="s">
        <v>225</v>
      </c>
      <c r="C140" s="213"/>
      <c r="D140" s="218" t="s">
        <v>228</v>
      </c>
      <c r="E140" s="208">
        <v>42684</v>
      </c>
      <c r="F140" s="208">
        <v>42694</v>
      </c>
      <c r="G140" s="208">
        <v>42825</v>
      </c>
      <c r="H140" s="208">
        <v>42843</v>
      </c>
      <c r="I140" s="208">
        <v>42845</v>
      </c>
      <c r="J140" s="208">
        <v>42884</v>
      </c>
      <c r="K140" s="207">
        <f t="shared" si="51"/>
        <v>200</v>
      </c>
      <c r="L140" s="248">
        <f t="shared" si="52"/>
        <v>190</v>
      </c>
      <c r="M140" s="250">
        <v>20.67</v>
      </c>
      <c r="N140" s="251">
        <v>1</v>
      </c>
      <c r="O140" s="252">
        <v>83.3</v>
      </c>
      <c r="P140" s="251">
        <v>2</v>
      </c>
      <c r="Q140" s="252">
        <v>108.67</v>
      </c>
      <c r="R140" s="252">
        <v>36.33</v>
      </c>
      <c r="S140" s="264">
        <f t="shared" si="53"/>
        <v>33.43148983160025</v>
      </c>
      <c r="T140" s="252">
        <v>35.4</v>
      </c>
      <c r="U140" s="218">
        <v>1</v>
      </c>
      <c r="V140" s="265"/>
      <c r="W140" s="265"/>
      <c r="X140" s="265"/>
      <c r="Y140" s="207">
        <v>0.2</v>
      </c>
      <c r="Z140" s="207">
        <v>3</v>
      </c>
      <c r="AA140" s="207"/>
      <c r="AB140" s="207">
        <v>1</v>
      </c>
      <c r="AC140" s="218"/>
      <c r="AD140" s="218"/>
      <c r="AE140" s="207">
        <v>20</v>
      </c>
      <c r="AF140" s="218"/>
      <c r="AG140" s="188"/>
      <c r="AH140" s="218"/>
      <c r="AI140" s="218"/>
      <c r="AJ140" s="218"/>
      <c r="AK140" s="219">
        <v>42756</v>
      </c>
      <c r="AL140" s="218" t="s">
        <v>229</v>
      </c>
      <c r="AM140" s="219">
        <v>42796</v>
      </c>
      <c r="AN140" s="218" t="s">
        <v>229</v>
      </c>
      <c r="AO140" s="219"/>
      <c r="AP140" s="218"/>
      <c r="AQ140" s="219"/>
      <c r="AR140" s="218"/>
      <c r="AS140" s="265"/>
      <c r="AT140" s="251">
        <v>5</v>
      </c>
      <c r="AU140" s="251">
        <v>1</v>
      </c>
      <c r="AV140" s="251">
        <v>1</v>
      </c>
      <c r="AW140" s="251">
        <v>1</v>
      </c>
      <c r="AX140" s="251">
        <v>2</v>
      </c>
      <c r="AY140" s="251">
        <v>1</v>
      </c>
      <c r="AZ140" s="312">
        <v>42.3</v>
      </c>
      <c r="BA140" s="313"/>
      <c r="BB140" s="314">
        <v>10.36</v>
      </c>
      <c r="BC140" s="314">
        <v>10.25</v>
      </c>
      <c r="BD140" s="314">
        <v>10.34</v>
      </c>
      <c r="BE140" s="314">
        <v>515.83</v>
      </c>
      <c r="BF140" s="314">
        <v>7.28</v>
      </c>
      <c r="BG140" s="265"/>
      <c r="BH140" s="251">
        <v>5</v>
      </c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181"/>
      <c r="CR140" s="181"/>
      <c r="CS140" s="181"/>
      <c r="CT140" s="181"/>
      <c r="CU140" s="181"/>
      <c r="CV140" s="181"/>
      <c r="CW140" s="181"/>
      <c r="CX140" s="18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1"/>
      <c r="DR140" s="181"/>
      <c r="DS140" s="181"/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1"/>
      <c r="EE140" s="181"/>
      <c r="EF140" s="181"/>
      <c r="EG140" s="181"/>
      <c r="EH140" s="181"/>
      <c r="EI140" s="181"/>
      <c r="EJ140" s="181"/>
      <c r="EK140" s="181"/>
      <c r="EL140" s="181"/>
      <c r="EM140" s="181"/>
      <c r="EN140" s="181"/>
      <c r="EO140" s="181"/>
      <c r="EP140" s="181"/>
      <c r="EQ140" s="181"/>
      <c r="ER140" s="181"/>
      <c r="ES140" s="181"/>
      <c r="ET140" s="181"/>
      <c r="EU140" s="181"/>
      <c r="EV140" s="181"/>
      <c r="EW140" s="181"/>
      <c r="EX140" s="181"/>
      <c r="EY140" s="181"/>
      <c r="EZ140" s="181"/>
      <c r="FA140" s="181"/>
      <c r="FB140" s="181"/>
      <c r="FC140" s="181"/>
      <c r="FD140" s="181"/>
      <c r="FE140" s="181"/>
      <c r="FF140" s="181"/>
      <c r="FG140" s="181"/>
      <c r="FH140" s="181"/>
      <c r="FI140" s="181"/>
      <c r="FJ140" s="181"/>
      <c r="FK140" s="181"/>
      <c r="FL140" s="181"/>
      <c r="FM140" s="181"/>
      <c r="FN140" s="181"/>
      <c r="FO140" s="181"/>
      <c r="FP140" s="181"/>
      <c r="FQ140" s="181"/>
      <c r="FR140" s="181"/>
      <c r="FS140" s="181"/>
      <c r="FT140" s="181"/>
      <c r="FU140" s="181"/>
      <c r="FV140" s="181"/>
      <c r="FW140" s="181"/>
      <c r="FX140" s="181"/>
      <c r="FY140" s="181"/>
      <c r="FZ140" s="181"/>
      <c r="GA140" s="181"/>
      <c r="GB140" s="181"/>
      <c r="GC140" s="181"/>
      <c r="GD140" s="181"/>
      <c r="GE140" s="181"/>
      <c r="GF140" s="181"/>
      <c r="GG140" s="181"/>
      <c r="GH140" s="181"/>
      <c r="GI140" s="181"/>
      <c r="GJ140" s="181"/>
      <c r="GK140" s="181"/>
      <c r="GL140" s="181"/>
      <c r="GM140" s="181"/>
      <c r="GN140" s="181"/>
      <c r="GO140" s="181"/>
      <c r="GP140" s="181"/>
      <c r="GQ140" s="181"/>
      <c r="GR140" s="181"/>
      <c r="GS140" s="181"/>
      <c r="GT140" s="181"/>
      <c r="GU140" s="181"/>
      <c r="GV140" s="181"/>
      <c r="GW140" s="181"/>
      <c r="GX140" s="181"/>
      <c r="GY140" s="181"/>
      <c r="GZ140" s="181"/>
      <c r="HA140" s="181"/>
      <c r="HB140" s="181"/>
      <c r="HC140" s="181"/>
      <c r="HD140" s="181"/>
      <c r="HE140" s="181"/>
      <c r="HF140" s="181"/>
      <c r="HG140" s="181"/>
      <c r="HH140" s="181"/>
      <c r="HI140" s="181"/>
      <c r="HJ140" s="181"/>
      <c r="HK140" s="181"/>
      <c r="HL140" s="181"/>
      <c r="HM140" s="181"/>
      <c r="HN140" s="181"/>
      <c r="HO140" s="181"/>
      <c r="HP140" s="181"/>
      <c r="HQ140" s="181"/>
      <c r="HR140" s="181"/>
      <c r="HS140" s="181"/>
      <c r="HT140" s="181"/>
      <c r="HU140" s="181"/>
      <c r="HV140" s="181"/>
      <c r="HW140" s="181"/>
      <c r="HX140" s="181"/>
      <c r="HY140" s="181"/>
      <c r="HZ140" s="181"/>
      <c r="IA140" s="181"/>
      <c r="IB140" s="181"/>
      <c r="IC140" s="181"/>
      <c r="ID140" s="181"/>
      <c r="IE140" s="181"/>
      <c r="IF140" s="181"/>
      <c r="IG140" s="181"/>
      <c r="IH140" s="181"/>
      <c r="II140" s="181"/>
      <c r="IJ140" s="181"/>
      <c r="IK140" s="181"/>
      <c r="IL140" s="181"/>
      <c r="IM140" s="181"/>
      <c r="IN140" s="181"/>
    </row>
    <row r="141" spans="1:252" s="181" customFormat="1" ht="18" customHeight="1">
      <c r="A141" s="420"/>
      <c r="B141" s="421" t="s">
        <v>225</v>
      </c>
      <c r="C141" s="213"/>
      <c r="D141" s="218" t="s">
        <v>230</v>
      </c>
      <c r="E141" s="208">
        <v>42679</v>
      </c>
      <c r="F141" s="208">
        <v>42690</v>
      </c>
      <c r="G141" s="208"/>
      <c r="H141" s="208">
        <v>42844</v>
      </c>
      <c r="I141" s="208">
        <v>42846</v>
      </c>
      <c r="J141" s="208">
        <v>42888</v>
      </c>
      <c r="K141" s="207">
        <v>209</v>
      </c>
      <c r="L141" s="248">
        <f t="shared" si="52"/>
        <v>198</v>
      </c>
      <c r="M141" s="233">
        <v>18</v>
      </c>
      <c r="N141" s="207">
        <v>3</v>
      </c>
      <c r="O141" s="252">
        <v>91</v>
      </c>
      <c r="P141" s="207">
        <v>3</v>
      </c>
      <c r="Q141" s="252">
        <v>126.44</v>
      </c>
      <c r="R141" s="252">
        <v>38.7</v>
      </c>
      <c r="S141" s="264">
        <f t="shared" si="53"/>
        <v>30.607402720658023</v>
      </c>
      <c r="T141" s="252">
        <v>32.8</v>
      </c>
      <c r="U141" s="218">
        <v>3</v>
      </c>
      <c r="V141" s="218"/>
      <c r="W141" s="218"/>
      <c r="X141" s="218"/>
      <c r="Y141" s="207">
        <v>0.1</v>
      </c>
      <c r="Z141" s="207">
        <v>0.1</v>
      </c>
      <c r="AA141" s="207">
        <v>42</v>
      </c>
      <c r="AB141" s="207">
        <v>6.4</v>
      </c>
      <c r="AC141" s="218"/>
      <c r="AD141" s="218"/>
      <c r="AE141" s="218"/>
      <c r="AF141" s="218"/>
      <c r="AG141" s="188"/>
      <c r="AH141" s="218"/>
      <c r="AI141" s="218"/>
      <c r="AJ141" s="218"/>
      <c r="AK141" s="219"/>
      <c r="AL141" s="218"/>
      <c r="AM141" s="219"/>
      <c r="AN141" s="218"/>
      <c r="AO141" s="219"/>
      <c r="AP141" s="218"/>
      <c r="AQ141" s="219"/>
      <c r="AR141" s="218"/>
      <c r="AS141" s="218"/>
      <c r="AT141" s="207">
        <v>5</v>
      </c>
      <c r="AU141" s="207">
        <v>1</v>
      </c>
      <c r="AV141" s="207">
        <v>1</v>
      </c>
      <c r="AW141" s="251">
        <v>1</v>
      </c>
      <c r="AX141" s="218">
        <v>1</v>
      </c>
      <c r="AY141" s="207">
        <v>1</v>
      </c>
      <c r="AZ141" s="312">
        <v>41.3</v>
      </c>
      <c r="BA141" s="313"/>
      <c r="BB141" s="314">
        <v>9.84</v>
      </c>
      <c r="BC141" s="314">
        <v>9.94</v>
      </c>
      <c r="BD141" s="314">
        <v>9.84</v>
      </c>
      <c r="BE141" s="314">
        <v>493.81</v>
      </c>
      <c r="BF141" s="314">
        <v>5.07</v>
      </c>
      <c r="BG141" s="218"/>
      <c r="BH141" s="331">
        <v>7</v>
      </c>
      <c r="IO141" s="335"/>
      <c r="IP141" s="335"/>
      <c r="IQ141" s="335"/>
      <c r="IR141" s="335"/>
    </row>
    <row r="142" spans="1:252" s="181" customFormat="1" ht="18" customHeight="1">
      <c r="A142" s="420"/>
      <c r="B142" s="421" t="s">
        <v>225</v>
      </c>
      <c r="C142" s="213"/>
      <c r="D142" s="218" t="s">
        <v>231</v>
      </c>
      <c r="E142" s="208">
        <v>42662</v>
      </c>
      <c r="F142" s="208">
        <v>42669</v>
      </c>
      <c r="G142" s="208">
        <v>42810</v>
      </c>
      <c r="H142" s="208">
        <v>42844</v>
      </c>
      <c r="I142" s="208">
        <v>42846</v>
      </c>
      <c r="J142" s="208">
        <v>42886</v>
      </c>
      <c r="K142" s="207">
        <v>224</v>
      </c>
      <c r="L142" s="248">
        <f t="shared" si="52"/>
        <v>217</v>
      </c>
      <c r="M142" s="233">
        <v>15</v>
      </c>
      <c r="N142" s="207">
        <v>3</v>
      </c>
      <c r="O142" s="249">
        <v>86</v>
      </c>
      <c r="P142" s="207">
        <v>3</v>
      </c>
      <c r="Q142" s="249">
        <v>113.1</v>
      </c>
      <c r="R142" s="249">
        <v>44.3</v>
      </c>
      <c r="S142" s="264">
        <f t="shared" si="53"/>
        <v>39.16887709991158</v>
      </c>
      <c r="T142" s="249">
        <v>37.2</v>
      </c>
      <c r="U142" s="218">
        <v>1</v>
      </c>
      <c r="V142" s="218"/>
      <c r="W142" s="218"/>
      <c r="X142" s="218"/>
      <c r="Y142" s="207"/>
      <c r="Z142" s="207"/>
      <c r="AA142" s="218"/>
      <c r="AB142" s="188"/>
      <c r="AC142" s="218"/>
      <c r="AD142" s="218"/>
      <c r="AE142" s="218"/>
      <c r="AF142" s="218"/>
      <c r="AG142" s="188"/>
      <c r="AH142" s="218"/>
      <c r="AI142" s="218"/>
      <c r="AJ142" s="218"/>
      <c r="AK142" s="219"/>
      <c r="AL142" s="218"/>
      <c r="AM142" s="219"/>
      <c r="AN142" s="218"/>
      <c r="AO142" s="219"/>
      <c r="AP142" s="218"/>
      <c r="AQ142" s="219"/>
      <c r="AR142" s="218"/>
      <c r="AS142" s="218"/>
      <c r="AT142" s="207">
        <v>4</v>
      </c>
      <c r="AU142" s="207">
        <v>1</v>
      </c>
      <c r="AV142" s="207">
        <v>1</v>
      </c>
      <c r="AW142" s="207">
        <v>1</v>
      </c>
      <c r="AX142" s="218"/>
      <c r="AY142" s="207">
        <v>1</v>
      </c>
      <c r="AZ142" s="310">
        <v>41</v>
      </c>
      <c r="BA142" s="311">
        <v>790</v>
      </c>
      <c r="BB142" s="311">
        <v>11.94</v>
      </c>
      <c r="BC142" s="311">
        <v>12.32</v>
      </c>
      <c r="BD142" s="311">
        <v>12.31</v>
      </c>
      <c r="BE142" s="311">
        <v>609.5</v>
      </c>
      <c r="BF142" s="311">
        <v>9.03</v>
      </c>
      <c r="BG142" s="218"/>
      <c r="BH142" s="207">
        <v>2</v>
      </c>
      <c r="IO142" s="335"/>
      <c r="IP142" s="335"/>
      <c r="IQ142" s="335"/>
      <c r="IR142" s="335"/>
    </row>
    <row r="143" spans="1:252" s="181" customFormat="1" ht="18" customHeight="1">
      <c r="A143" s="420"/>
      <c r="B143" s="421" t="s">
        <v>225</v>
      </c>
      <c r="C143" s="213"/>
      <c r="D143" s="218" t="s">
        <v>232</v>
      </c>
      <c r="E143" s="208">
        <v>42659</v>
      </c>
      <c r="F143" s="208">
        <v>42665</v>
      </c>
      <c r="G143" s="208">
        <v>42820</v>
      </c>
      <c r="H143" s="208">
        <v>42847</v>
      </c>
      <c r="I143" s="208">
        <v>42850</v>
      </c>
      <c r="J143" s="208">
        <v>42889</v>
      </c>
      <c r="K143" s="251">
        <v>230</v>
      </c>
      <c r="L143" s="248">
        <f t="shared" si="52"/>
        <v>224</v>
      </c>
      <c r="M143" s="250">
        <v>18</v>
      </c>
      <c r="N143" s="251">
        <v>3</v>
      </c>
      <c r="O143" s="252">
        <v>86.33</v>
      </c>
      <c r="P143" s="251">
        <v>2</v>
      </c>
      <c r="Q143" s="252">
        <v>71.75</v>
      </c>
      <c r="R143" s="252">
        <v>36.7</v>
      </c>
      <c r="S143" s="264">
        <f t="shared" si="53"/>
        <v>51.149825783972126</v>
      </c>
      <c r="T143" s="252">
        <v>38.67</v>
      </c>
      <c r="U143" s="218">
        <v>3</v>
      </c>
      <c r="V143" s="218"/>
      <c r="W143" s="218"/>
      <c r="X143" s="218"/>
      <c r="Y143" s="283"/>
      <c r="Z143" s="207">
        <v>1</v>
      </c>
      <c r="AA143" s="207">
        <v>3</v>
      </c>
      <c r="AB143" s="207">
        <v>2</v>
      </c>
      <c r="AC143" s="207">
        <v>5</v>
      </c>
      <c r="AD143" s="207">
        <v>3</v>
      </c>
      <c r="AE143" s="207">
        <v>7</v>
      </c>
      <c r="AF143" s="207">
        <v>3</v>
      </c>
      <c r="AG143" s="207">
        <v>3</v>
      </c>
      <c r="AH143" s="207">
        <v>2</v>
      </c>
      <c r="AI143" s="218"/>
      <c r="AJ143" s="218"/>
      <c r="AK143" s="208">
        <v>42766</v>
      </c>
      <c r="AL143" s="207">
        <v>1</v>
      </c>
      <c r="AM143" s="208">
        <v>42802</v>
      </c>
      <c r="AN143" s="207">
        <v>1</v>
      </c>
      <c r="AO143" s="219"/>
      <c r="AP143" s="207">
        <v>1</v>
      </c>
      <c r="AQ143" s="207"/>
      <c r="AR143" s="207">
        <v>1</v>
      </c>
      <c r="AS143" s="218"/>
      <c r="AT143" s="251">
        <v>4</v>
      </c>
      <c r="AU143" s="251">
        <v>1</v>
      </c>
      <c r="AV143" s="251">
        <v>1</v>
      </c>
      <c r="AW143" s="251">
        <v>3</v>
      </c>
      <c r="AX143" s="218"/>
      <c r="AY143" s="251">
        <v>1</v>
      </c>
      <c r="AZ143" s="312">
        <v>40.17</v>
      </c>
      <c r="BA143" s="314">
        <v>777</v>
      </c>
      <c r="BB143" s="314">
        <v>10.3</v>
      </c>
      <c r="BC143" s="314">
        <v>9.75</v>
      </c>
      <c r="BD143" s="314">
        <v>10.25</v>
      </c>
      <c r="BE143" s="314">
        <v>498.77</v>
      </c>
      <c r="BF143" s="314">
        <v>3.95</v>
      </c>
      <c r="BG143" s="218"/>
      <c r="BH143" s="251">
        <v>4</v>
      </c>
      <c r="IO143" s="335"/>
      <c r="IP143" s="335"/>
      <c r="IQ143" s="335"/>
      <c r="IR143" s="335"/>
    </row>
    <row r="144" spans="1:252" s="181" customFormat="1" ht="18" customHeight="1">
      <c r="A144" s="420"/>
      <c r="B144" s="421" t="s">
        <v>225</v>
      </c>
      <c r="C144" s="213"/>
      <c r="D144" s="218" t="s">
        <v>233</v>
      </c>
      <c r="E144" s="208">
        <v>42680</v>
      </c>
      <c r="F144" s="208">
        <v>42692</v>
      </c>
      <c r="G144" s="208">
        <v>42806</v>
      </c>
      <c r="H144" s="208">
        <v>42849</v>
      </c>
      <c r="I144" s="208">
        <v>42852</v>
      </c>
      <c r="J144" s="208">
        <v>42888</v>
      </c>
      <c r="K144" s="248">
        <f t="shared" si="51"/>
        <v>208</v>
      </c>
      <c r="L144" s="248">
        <f t="shared" si="52"/>
        <v>196</v>
      </c>
      <c r="M144" s="250">
        <v>21.26</v>
      </c>
      <c r="N144" s="251">
        <v>3</v>
      </c>
      <c r="O144" s="252">
        <v>77</v>
      </c>
      <c r="P144" s="251">
        <v>3</v>
      </c>
      <c r="Q144" s="252">
        <v>123.62</v>
      </c>
      <c r="R144" s="252">
        <v>40.62</v>
      </c>
      <c r="S144" s="264">
        <f t="shared" si="53"/>
        <v>32.858760718330366</v>
      </c>
      <c r="T144" s="252">
        <v>36.2</v>
      </c>
      <c r="U144" s="218">
        <v>1</v>
      </c>
      <c r="V144" s="218"/>
      <c r="W144" s="218"/>
      <c r="X144" s="218"/>
      <c r="Y144" s="251">
        <v>2</v>
      </c>
      <c r="Z144" s="251">
        <v>2</v>
      </c>
      <c r="AA144" s="251">
        <v>30</v>
      </c>
      <c r="AB144" s="251">
        <v>2</v>
      </c>
      <c r="AC144" s="218"/>
      <c r="AD144" s="218"/>
      <c r="AE144" s="251">
        <v>90</v>
      </c>
      <c r="AF144" s="251">
        <v>4</v>
      </c>
      <c r="AG144" s="188"/>
      <c r="AH144" s="218"/>
      <c r="AI144" s="218"/>
      <c r="AJ144" s="218"/>
      <c r="AK144" s="208">
        <v>42756</v>
      </c>
      <c r="AL144" s="251">
        <v>2</v>
      </c>
      <c r="AM144" s="208">
        <v>42801</v>
      </c>
      <c r="AN144" s="251">
        <v>2</v>
      </c>
      <c r="AO144" s="208">
        <v>42875</v>
      </c>
      <c r="AP144" s="251">
        <v>2</v>
      </c>
      <c r="AQ144" s="251"/>
      <c r="AR144" s="251">
        <v>1</v>
      </c>
      <c r="AS144" s="218"/>
      <c r="AT144" s="251">
        <v>5</v>
      </c>
      <c r="AU144" s="251">
        <v>1</v>
      </c>
      <c r="AV144" s="251">
        <v>1</v>
      </c>
      <c r="AW144" s="251">
        <v>1</v>
      </c>
      <c r="AX144" s="218"/>
      <c r="AY144" s="251">
        <v>1</v>
      </c>
      <c r="AZ144" s="312">
        <v>39.8</v>
      </c>
      <c r="BA144" s="313"/>
      <c r="BB144" s="314">
        <v>11.1</v>
      </c>
      <c r="BC144" s="314">
        <v>11.18</v>
      </c>
      <c r="BD144" s="314">
        <v>11.26</v>
      </c>
      <c r="BE144" s="314">
        <v>558.93</v>
      </c>
      <c r="BF144" s="314">
        <v>3.8</v>
      </c>
      <c r="BG144" s="218"/>
      <c r="BH144" s="251">
        <v>10</v>
      </c>
      <c r="IO144" s="335"/>
      <c r="IP144" s="335"/>
      <c r="IQ144" s="335"/>
      <c r="IR144" s="335"/>
    </row>
    <row r="145" spans="1:252" s="181" customFormat="1" ht="18" customHeight="1">
      <c r="A145" s="420"/>
      <c r="B145" s="421" t="s">
        <v>225</v>
      </c>
      <c r="C145" s="213"/>
      <c r="D145" s="218" t="s">
        <v>234</v>
      </c>
      <c r="E145" s="208">
        <v>42680</v>
      </c>
      <c r="F145" s="208">
        <v>42689</v>
      </c>
      <c r="G145" s="219"/>
      <c r="H145" s="219">
        <v>42849</v>
      </c>
      <c r="I145" s="208">
        <v>42851</v>
      </c>
      <c r="J145" s="208">
        <v>42891</v>
      </c>
      <c r="K145" s="251">
        <v>211</v>
      </c>
      <c r="L145" s="248">
        <f t="shared" si="52"/>
        <v>202</v>
      </c>
      <c r="M145" s="250">
        <v>19.38</v>
      </c>
      <c r="N145" s="251">
        <v>3</v>
      </c>
      <c r="O145" s="252">
        <v>81</v>
      </c>
      <c r="P145" s="251">
        <v>4</v>
      </c>
      <c r="Q145" s="252">
        <v>88.84</v>
      </c>
      <c r="R145" s="252">
        <v>40.44</v>
      </c>
      <c r="S145" s="264">
        <f t="shared" si="53"/>
        <v>45.520036019810895</v>
      </c>
      <c r="T145" s="252">
        <v>34.9</v>
      </c>
      <c r="U145" s="218">
        <v>1</v>
      </c>
      <c r="V145" s="218"/>
      <c r="W145" s="218"/>
      <c r="X145" s="218"/>
      <c r="Y145" s="283"/>
      <c r="Z145" s="251" t="s">
        <v>235</v>
      </c>
      <c r="AA145" s="251"/>
      <c r="AB145" s="438" t="s">
        <v>72</v>
      </c>
      <c r="AC145" s="218"/>
      <c r="AD145" s="218"/>
      <c r="AE145" s="218"/>
      <c r="AF145" s="218"/>
      <c r="AG145" s="188"/>
      <c r="AH145" s="251">
        <v>2</v>
      </c>
      <c r="AI145" s="218"/>
      <c r="AJ145" s="218"/>
      <c r="AK145" s="208">
        <v>42773</v>
      </c>
      <c r="AL145" s="438" t="s">
        <v>74</v>
      </c>
      <c r="AM145" s="219"/>
      <c r="AN145" s="218"/>
      <c r="AO145" s="219"/>
      <c r="AP145" s="218"/>
      <c r="AQ145" s="219"/>
      <c r="AR145" s="218"/>
      <c r="AS145" s="218"/>
      <c r="AT145" s="251">
        <v>5</v>
      </c>
      <c r="AU145" s="251">
        <v>1</v>
      </c>
      <c r="AV145" s="251">
        <v>1</v>
      </c>
      <c r="AW145" s="251">
        <v>3</v>
      </c>
      <c r="AX145" s="218"/>
      <c r="AY145" s="251">
        <v>5</v>
      </c>
      <c r="AZ145" s="312">
        <v>40.6</v>
      </c>
      <c r="BA145" s="314">
        <v>784.8</v>
      </c>
      <c r="BB145" s="314">
        <v>11.85</v>
      </c>
      <c r="BC145" s="314">
        <v>11.33</v>
      </c>
      <c r="BD145" s="314">
        <v>10.69</v>
      </c>
      <c r="BE145" s="314">
        <v>564.5</v>
      </c>
      <c r="BF145" s="314">
        <v>5.29</v>
      </c>
      <c r="BG145" s="218"/>
      <c r="BH145" s="251">
        <v>9</v>
      </c>
      <c r="IO145" s="335"/>
      <c r="IP145" s="335"/>
      <c r="IQ145" s="335"/>
      <c r="IR145" s="335"/>
    </row>
    <row r="146" spans="1:252" s="181" customFormat="1" ht="18" customHeight="1">
      <c r="A146" s="420"/>
      <c r="B146" s="421" t="s">
        <v>225</v>
      </c>
      <c r="C146" s="213"/>
      <c r="D146" s="218" t="s">
        <v>236</v>
      </c>
      <c r="E146" s="208">
        <v>42661</v>
      </c>
      <c r="F146" s="208">
        <v>42667</v>
      </c>
      <c r="G146" s="219"/>
      <c r="H146" s="219">
        <v>42843</v>
      </c>
      <c r="I146" s="208">
        <v>42846</v>
      </c>
      <c r="J146" s="208">
        <v>42886</v>
      </c>
      <c r="K146" s="248">
        <f>J146-E146</f>
        <v>225</v>
      </c>
      <c r="L146" s="248">
        <f t="shared" si="52"/>
        <v>219</v>
      </c>
      <c r="M146" s="233">
        <v>13</v>
      </c>
      <c r="N146" s="207">
        <v>1</v>
      </c>
      <c r="O146" s="249">
        <v>92</v>
      </c>
      <c r="P146" s="207">
        <v>3</v>
      </c>
      <c r="Q146" s="249">
        <v>113</v>
      </c>
      <c r="R146" s="249">
        <v>48.5</v>
      </c>
      <c r="S146" s="264">
        <f t="shared" si="53"/>
        <v>42.92035398230089</v>
      </c>
      <c r="T146" s="249">
        <v>36.9</v>
      </c>
      <c r="U146" s="218">
        <v>3</v>
      </c>
      <c r="V146" s="218"/>
      <c r="W146" s="218"/>
      <c r="X146" s="218"/>
      <c r="Y146" s="207">
        <v>2</v>
      </c>
      <c r="Z146" s="207">
        <v>2</v>
      </c>
      <c r="AA146" s="218"/>
      <c r="AB146" s="207">
        <v>2</v>
      </c>
      <c r="AC146" s="218"/>
      <c r="AD146" s="218"/>
      <c r="AE146" s="218"/>
      <c r="AF146" s="207">
        <v>1</v>
      </c>
      <c r="AG146" s="188"/>
      <c r="AH146" s="207">
        <v>1</v>
      </c>
      <c r="AI146" s="218"/>
      <c r="AJ146" s="218"/>
      <c r="AK146" s="208">
        <v>43100</v>
      </c>
      <c r="AL146" s="251">
        <v>1</v>
      </c>
      <c r="AM146" s="208">
        <v>42814</v>
      </c>
      <c r="AN146" s="251">
        <v>2</v>
      </c>
      <c r="AO146" s="219"/>
      <c r="AP146" s="218"/>
      <c r="AQ146" s="219"/>
      <c r="AR146" s="218"/>
      <c r="AS146" s="218"/>
      <c r="AT146" s="207">
        <v>5</v>
      </c>
      <c r="AU146" s="207">
        <v>1</v>
      </c>
      <c r="AV146" s="207">
        <v>3</v>
      </c>
      <c r="AW146" s="207">
        <v>2</v>
      </c>
      <c r="AX146" s="218"/>
      <c r="AY146" s="207">
        <v>1</v>
      </c>
      <c r="AZ146" s="310">
        <v>40.3</v>
      </c>
      <c r="BA146" s="313"/>
      <c r="BB146" s="311">
        <v>12.6</v>
      </c>
      <c r="BC146" s="311">
        <v>12</v>
      </c>
      <c r="BD146" s="311">
        <v>12.7</v>
      </c>
      <c r="BE146" s="311">
        <v>620.46</v>
      </c>
      <c r="BF146" s="311">
        <v>5.36</v>
      </c>
      <c r="BG146" s="218"/>
      <c r="BH146" s="207">
        <v>4</v>
      </c>
      <c r="IO146" s="335"/>
      <c r="IP146" s="335"/>
      <c r="IQ146" s="335"/>
      <c r="IR146" s="335"/>
    </row>
    <row r="147" spans="1:252" s="181" customFormat="1" ht="18" customHeight="1">
      <c r="A147" s="420"/>
      <c r="B147" s="421" t="s">
        <v>225</v>
      </c>
      <c r="C147" s="213"/>
      <c r="D147" s="218" t="s">
        <v>237</v>
      </c>
      <c r="E147" s="208">
        <v>42657</v>
      </c>
      <c r="F147" s="208">
        <v>42661</v>
      </c>
      <c r="G147" s="208">
        <v>42809</v>
      </c>
      <c r="H147" s="208">
        <v>42844</v>
      </c>
      <c r="I147" s="208">
        <v>42846</v>
      </c>
      <c r="J147" s="208">
        <v>42883</v>
      </c>
      <c r="K147" s="248">
        <f>J147-E147</f>
        <v>226</v>
      </c>
      <c r="L147" s="248">
        <f t="shared" si="52"/>
        <v>222</v>
      </c>
      <c r="M147" s="233">
        <v>15.33</v>
      </c>
      <c r="N147" s="207">
        <v>1</v>
      </c>
      <c r="O147" s="249">
        <v>99.6</v>
      </c>
      <c r="P147" s="207">
        <v>3</v>
      </c>
      <c r="Q147" s="249">
        <v>150.29</v>
      </c>
      <c r="R147" s="249">
        <v>40.7</v>
      </c>
      <c r="S147" s="264">
        <f t="shared" si="53"/>
        <v>27.08097677822876</v>
      </c>
      <c r="T147" s="249">
        <v>41.9</v>
      </c>
      <c r="U147" s="218">
        <v>1</v>
      </c>
      <c r="V147" s="218"/>
      <c r="W147" s="218"/>
      <c r="X147" s="218"/>
      <c r="Y147" s="283"/>
      <c r="Z147" s="218"/>
      <c r="AA147" s="207">
        <v>20</v>
      </c>
      <c r="AB147" s="207">
        <v>2</v>
      </c>
      <c r="AC147" s="218"/>
      <c r="AD147" s="218"/>
      <c r="AE147" s="207"/>
      <c r="AF147" s="207"/>
      <c r="AG147" s="188"/>
      <c r="AH147" s="218"/>
      <c r="AI147" s="207">
        <v>30</v>
      </c>
      <c r="AJ147" s="207">
        <v>2</v>
      </c>
      <c r="AK147" s="219"/>
      <c r="AL147" s="218"/>
      <c r="AM147" s="219"/>
      <c r="AN147" s="218"/>
      <c r="AO147" s="219"/>
      <c r="AP147" s="218"/>
      <c r="AQ147" s="219"/>
      <c r="AR147" s="218"/>
      <c r="AS147" s="218"/>
      <c r="AT147" s="207">
        <v>5</v>
      </c>
      <c r="AU147" s="207">
        <v>1</v>
      </c>
      <c r="AV147" s="207">
        <v>1</v>
      </c>
      <c r="AW147" s="207">
        <v>1</v>
      </c>
      <c r="AX147" s="207">
        <v>2</v>
      </c>
      <c r="AY147" s="207">
        <v>1</v>
      </c>
      <c r="AZ147" s="310">
        <v>42.46</v>
      </c>
      <c r="BA147" s="313"/>
      <c r="BB147" s="311">
        <v>13.13</v>
      </c>
      <c r="BC147" s="311">
        <v>13.26</v>
      </c>
      <c r="BD147" s="311">
        <v>13.16</v>
      </c>
      <c r="BE147" s="311">
        <v>659.17</v>
      </c>
      <c r="BF147" s="311">
        <v>4.05</v>
      </c>
      <c r="BG147" s="218"/>
      <c r="BH147" s="207">
        <v>5</v>
      </c>
      <c r="IO147" s="335"/>
      <c r="IP147" s="335"/>
      <c r="IQ147" s="335"/>
      <c r="IR147" s="335"/>
    </row>
    <row r="148" spans="1:252" s="181" customFormat="1" ht="18" customHeight="1">
      <c r="A148" s="420"/>
      <c r="B148" s="421" t="s">
        <v>225</v>
      </c>
      <c r="C148" s="213"/>
      <c r="D148" s="218" t="s">
        <v>238</v>
      </c>
      <c r="E148" s="208">
        <v>42654</v>
      </c>
      <c r="F148" s="208">
        <v>42661</v>
      </c>
      <c r="G148" s="208">
        <v>42809</v>
      </c>
      <c r="H148" s="208">
        <v>42841</v>
      </c>
      <c r="I148" s="208">
        <v>42843</v>
      </c>
      <c r="J148" s="208">
        <v>42883</v>
      </c>
      <c r="K148" s="207">
        <v>229</v>
      </c>
      <c r="L148" s="248">
        <f t="shared" si="52"/>
        <v>222</v>
      </c>
      <c r="M148" s="233">
        <v>15.4</v>
      </c>
      <c r="N148" s="207" t="s">
        <v>212</v>
      </c>
      <c r="O148" s="249">
        <v>93</v>
      </c>
      <c r="P148" s="207">
        <v>2</v>
      </c>
      <c r="Q148" s="249">
        <v>68.3</v>
      </c>
      <c r="R148" s="249">
        <v>37.8</v>
      </c>
      <c r="S148" s="264">
        <f t="shared" si="53"/>
        <v>55.344070278184475</v>
      </c>
      <c r="T148" s="249">
        <v>37.8</v>
      </c>
      <c r="U148" s="207">
        <v>3</v>
      </c>
      <c r="V148" s="218"/>
      <c r="W148" s="218"/>
      <c r="X148" s="218"/>
      <c r="Y148" s="283"/>
      <c r="Z148" s="207">
        <v>1</v>
      </c>
      <c r="AA148" s="207">
        <v>76</v>
      </c>
      <c r="AB148" s="207">
        <v>4</v>
      </c>
      <c r="AC148" s="218"/>
      <c r="AD148" s="207">
        <v>1</v>
      </c>
      <c r="AE148" s="207"/>
      <c r="AF148" s="207">
        <v>1</v>
      </c>
      <c r="AG148" s="188"/>
      <c r="AH148" s="207">
        <v>2</v>
      </c>
      <c r="AI148" s="218"/>
      <c r="AJ148" s="218"/>
      <c r="AK148" s="208">
        <v>43084</v>
      </c>
      <c r="AL148" s="207" t="s">
        <v>77</v>
      </c>
      <c r="AM148" s="208">
        <v>42776</v>
      </c>
      <c r="AN148" s="207">
        <v>2</v>
      </c>
      <c r="AO148" s="219"/>
      <c r="AP148" s="218">
        <v>1</v>
      </c>
      <c r="AQ148" s="219"/>
      <c r="AR148" s="218">
        <v>1</v>
      </c>
      <c r="AS148" s="218"/>
      <c r="AT148" s="207">
        <v>5</v>
      </c>
      <c r="AU148" s="207">
        <v>1</v>
      </c>
      <c r="AV148" s="207">
        <v>1</v>
      </c>
      <c r="AW148" s="207">
        <v>3</v>
      </c>
      <c r="AX148" s="207"/>
      <c r="AY148" s="207">
        <v>1</v>
      </c>
      <c r="AZ148" s="312">
        <v>41.6</v>
      </c>
      <c r="BA148" s="314">
        <v>830.8</v>
      </c>
      <c r="BB148" s="311">
        <v>10.29</v>
      </c>
      <c r="BC148" s="311">
        <v>11.205</v>
      </c>
      <c r="BD148" s="311">
        <v>10.96</v>
      </c>
      <c r="BE148" s="311">
        <v>540.65</v>
      </c>
      <c r="BF148" s="311">
        <v>2.36</v>
      </c>
      <c r="BG148" s="218"/>
      <c r="BH148" s="207">
        <v>8</v>
      </c>
      <c r="IO148" s="335"/>
      <c r="IP148" s="335"/>
      <c r="IQ148" s="335"/>
      <c r="IR148" s="335"/>
    </row>
    <row r="149" spans="1:248" s="183" customFormat="1" ht="18" customHeight="1">
      <c r="A149" s="420"/>
      <c r="B149" s="421" t="s">
        <v>225</v>
      </c>
      <c r="C149" s="213"/>
      <c r="D149" s="220" t="s">
        <v>89</v>
      </c>
      <c r="E149" s="221"/>
      <c r="F149" s="221"/>
      <c r="G149" s="221"/>
      <c r="H149" s="221"/>
      <c r="I149" s="221"/>
      <c r="J149" s="221"/>
      <c r="K149" s="253">
        <f aca="true" t="shared" si="54" ref="K149:M149">AVERAGE(K139:K148)</f>
        <v>219.6</v>
      </c>
      <c r="L149" s="253">
        <f t="shared" si="54"/>
        <v>211.8</v>
      </c>
      <c r="M149" s="253">
        <f t="shared" si="54"/>
        <v>17.424000000000003</v>
      </c>
      <c r="N149" s="253"/>
      <c r="O149" s="253">
        <f aca="true" t="shared" si="55" ref="O149:R149">AVERAGE(O139:O148)</f>
        <v>87.523</v>
      </c>
      <c r="P149" s="253"/>
      <c r="Q149" s="253">
        <f t="shared" si="55"/>
        <v>109.946</v>
      </c>
      <c r="R149" s="253">
        <f t="shared" si="55"/>
        <v>40.929</v>
      </c>
      <c r="S149" s="266">
        <f t="shared" si="53"/>
        <v>37.22645662416095</v>
      </c>
      <c r="T149" s="253">
        <f>AVERAGE(T139:T148)</f>
        <v>36.747</v>
      </c>
      <c r="U149" s="213"/>
      <c r="V149" s="265"/>
      <c r="W149" s="265"/>
      <c r="X149" s="265"/>
      <c r="Y149" s="283"/>
      <c r="Z149" s="218"/>
      <c r="AA149" s="218"/>
      <c r="AB149" s="188" t="s">
        <v>116</v>
      </c>
      <c r="AC149" s="218"/>
      <c r="AD149" s="218"/>
      <c r="AE149" s="218"/>
      <c r="AF149" s="218"/>
      <c r="AG149" s="188"/>
      <c r="AH149" s="218">
        <v>3</v>
      </c>
      <c r="AI149" s="218"/>
      <c r="AJ149" s="218"/>
      <c r="AK149" s="219"/>
      <c r="AL149" s="218"/>
      <c r="AM149" s="219"/>
      <c r="AN149" s="218"/>
      <c r="AO149" s="219"/>
      <c r="AP149" s="218"/>
      <c r="AQ149" s="219"/>
      <c r="AR149" s="218"/>
      <c r="AS149" s="265"/>
      <c r="AT149" s="298">
        <v>5</v>
      </c>
      <c r="AU149" s="220">
        <v>1</v>
      </c>
      <c r="AV149" s="220">
        <v>1</v>
      </c>
      <c r="AW149" s="190" t="s">
        <v>90</v>
      </c>
      <c r="AX149" s="266"/>
      <c r="AY149" s="297">
        <v>1</v>
      </c>
      <c r="AZ149" s="266">
        <f aca="true" t="shared" si="56" ref="AZ149:BE149">AVERAGE(AZ139:AZ148)</f>
        <v>40.96300000000001</v>
      </c>
      <c r="BA149" s="316">
        <f t="shared" si="56"/>
        <v>792.1200000000001</v>
      </c>
      <c r="BB149" s="316">
        <f t="shared" si="56"/>
        <v>11.390999999999996</v>
      </c>
      <c r="BC149" s="316">
        <f t="shared" si="56"/>
        <v>11.403500000000001</v>
      </c>
      <c r="BD149" s="316">
        <f t="shared" si="56"/>
        <v>11.396</v>
      </c>
      <c r="BE149" s="316">
        <f t="shared" si="56"/>
        <v>569.717</v>
      </c>
      <c r="BF149" s="316">
        <f>(BE149/540.62-1)*100</f>
        <v>5.3821538233879584</v>
      </c>
      <c r="BG149" s="265"/>
      <c r="BH149" s="220">
        <v>4</v>
      </c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4"/>
      <c r="DY149" s="194"/>
      <c r="DZ149" s="194"/>
      <c r="EA149" s="194"/>
      <c r="EB149" s="194"/>
      <c r="EC149" s="194"/>
      <c r="ED149" s="194"/>
      <c r="EE149" s="194"/>
      <c r="EF149" s="194"/>
      <c r="EG149" s="194"/>
      <c r="EH149" s="194"/>
      <c r="EI149" s="194"/>
      <c r="EJ149" s="194"/>
      <c r="EK149" s="194"/>
      <c r="EL149" s="194"/>
      <c r="EM149" s="194"/>
      <c r="EN149" s="194"/>
      <c r="EO149" s="194"/>
      <c r="EP149" s="194"/>
      <c r="EQ149" s="194"/>
      <c r="ER149" s="194"/>
      <c r="ES149" s="194"/>
      <c r="ET149" s="194"/>
      <c r="EU149" s="194"/>
      <c r="EV149" s="194"/>
      <c r="EW149" s="194"/>
      <c r="EX149" s="194"/>
      <c r="EY149" s="194"/>
      <c r="EZ149" s="194"/>
      <c r="FA149" s="194"/>
      <c r="FB149" s="194"/>
      <c r="FC149" s="194"/>
      <c r="FD149" s="194"/>
      <c r="FE149" s="194"/>
      <c r="FF149" s="194"/>
      <c r="FG149" s="194"/>
      <c r="FH149" s="194"/>
      <c r="FI149" s="194"/>
      <c r="FJ149" s="194"/>
      <c r="FK149" s="194"/>
      <c r="FL149" s="194"/>
      <c r="FM149" s="194"/>
      <c r="FN149" s="194"/>
      <c r="FO149" s="194"/>
      <c r="FP149" s="194"/>
      <c r="FQ149" s="194"/>
      <c r="FR149" s="194"/>
      <c r="FS149" s="194"/>
      <c r="FT149" s="194"/>
      <c r="FU149" s="194"/>
      <c r="FV149" s="194"/>
      <c r="FW149" s="194"/>
      <c r="FX149" s="194"/>
      <c r="FY149" s="194"/>
      <c r="FZ149" s="194"/>
      <c r="GA149" s="194"/>
      <c r="GB149" s="194"/>
      <c r="GC149" s="194"/>
      <c r="GD149" s="194"/>
      <c r="GE149" s="194"/>
      <c r="GF149" s="194"/>
      <c r="GG149" s="194"/>
      <c r="GH149" s="194"/>
      <c r="GI149" s="194"/>
      <c r="GJ149" s="194"/>
      <c r="GK149" s="194"/>
      <c r="GL149" s="194"/>
      <c r="GM149" s="194"/>
      <c r="GN149" s="194"/>
      <c r="GO149" s="194"/>
      <c r="GP149" s="194"/>
      <c r="GQ149" s="194"/>
      <c r="GR149" s="194"/>
      <c r="GS149" s="194"/>
      <c r="GT149" s="194"/>
      <c r="GU149" s="194"/>
      <c r="GV149" s="194"/>
      <c r="GW149" s="194"/>
      <c r="GX149" s="194"/>
      <c r="GY149" s="194"/>
      <c r="GZ149" s="194"/>
      <c r="HA149" s="194"/>
      <c r="HB149" s="194"/>
      <c r="HC149" s="194"/>
      <c r="HD149" s="194"/>
      <c r="HE149" s="194"/>
      <c r="HF149" s="194"/>
      <c r="HG149" s="194"/>
      <c r="HH149" s="194"/>
      <c r="HI149" s="194"/>
      <c r="HJ149" s="194"/>
      <c r="HK149" s="194"/>
      <c r="HL149" s="194"/>
      <c r="HM149" s="194"/>
      <c r="HN149" s="194"/>
      <c r="HO149" s="194"/>
      <c r="HP149" s="194"/>
      <c r="HQ149" s="194"/>
      <c r="HR149" s="194"/>
      <c r="HS149" s="194"/>
      <c r="HT149" s="194"/>
      <c r="HU149" s="194"/>
      <c r="HV149" s="194"/>
      <c r="HW149" s="194"/>
      <c r="HX149" s="194"/>
      <c r="HY149" s="194"/>
      <c r="HZ149" s="194"/>
      <c r="IA149" s="194"/>
      <c r="IB149" s="194"/>
      <c r="IC149" s="194"/>
      <c r="ID149" s="194"/>
      <c r="IE149" s="194"/>
      <c r="IF149" s="194"/>
      <c r="IG149" s="194"/>
      <c r="IH149" s="194"/>
      <c r="II149" s="194"/>
      <c r="IJ149" s="194"/>
      <c r="IK149" s="194"/>
      <c r="IL149" s="194"/>
      <c r="IM149" s="194"/>
      <c r="IN149" s="194"/>
    </row>
    <row r="150" spans="1:64" s="188" customFormat="1" ht="15" customHeight="1">
      <c r="A150" s="420"/>
      <c r="B150" s="422" t="s">
        <v>157</v>
      </c>
      <c r="C150" s="213" t="s">
        <v>292</v>
      </c>
      <c r="D150" s="423" t="s">
        <v>293</v>
      </c>
      <c r="E150" s="208">
        <v>43396</v>
      </c>
      <c r="F150" s="208">
        <v>43402</v>
      </c>
      <c r="G150" s="208"/>
      <c r="H150" s="208">
        <v>43209</v>
      </c>
      <c r="I150" s="208">
        <v>43248</v>
      </c>
      <c r="J150" s="392">
        <v>217</v>
      </c>
      <c r="K150" s="392">
        <v>211</v>
      </c>
      <c r="L150" s="426">
        <v>14</v>
      </c>
      <c r="M150" s="427">
        <v>3</v>
      </c>
      <c r="N150" s="392">
        <v>93.3</v>
      </c>
      <c r="O150" s="392">
        <v>3</v>
      </c>
      <c r="P150" s="428">
        <v>112.6</v>
      </c>
      <c r="Q150" s="428">
        <v>38.5</v>
      </c>
      <c r="R150" s="436">
        <v>31.8</v>
      </c>
      <c r="S150" s="234">
        <v>40.9</v>
      </c>
      <c r="T150" s="428">
        <v>34.2</v>
      </c>
      <c r="U150" s="392">
        <v>1</v>
      </c>
      <c r="V150" s="392">
        <v>3</v>
      </c>
      <c r="W150" s="429">
        <v>8.6</v>
      </c>
      <c r="X150" s="249">
        <f aca="true" t="shared" si="57" ref="X150:X159">Q150/L150</f>
        <v>2.75</v>
      </c>
      <c r="Y150" s="392" t="s">
        <v>105</v>
      </c>
      <c r="Z150" s="392">
        <v>4</v>
      </c>
      <c r="AA150" s="392" t="s">
        <v>94</v>
      </c>
      <c r="AB150" s="218"/>
      <c r="AC150" s="218"/>
      <c r="AD150" s="218"/>
      <c r="AE150" s="218"/>
      <c r="AG150" s="392" t="s">
        <v>94</v>
      </c>
      <c r="AH150" s="392" t="s">
        <v>94</v>
      </c>
      <c r="AI150" s="392" t="s">
        <v>94</v>
      </c>
      <c r="AJ150" s="392" t="s">
        <v>94</v>
      </c>
      <c r="AK150" s="342"/>
      <c r="AL150" s="342"/>
      <c r="AM150" s="208"/>
      <c r="AN150" s="392" t="s">
        <v>94</v>
      </c>
      <c r="AO150" s="218"/>
      <c r="AP150" s="218"/>
      <c r="AQ150" s="218"/>
      <c r="AR150" s="218"/>
      <c r="AS150" s="392">
        <v>0.5</v>
      </c>
      <c r="AT150" s="392">
        <v>5</v>
      </c>
      <c r="AU150" s="392">
        <v>1</v>
      </c>
      <c r="AV150" s="392">
        <v>3</v>
      </c>
      <c r="AW150" s="392">
        <v>1</v>
      </c>
      <c r="AX150" s="392" t="s">
        <v>94</v>
      </c>
      <c r="AY150" s="392">
        <v>1</v>
      </c>
      <c r="BB150" s="392">
        <v>11.3</v>
      </c>
      <c r="BC150" s="392">
        <v>10.55</v>
      </c>
      <c r="BD150" s="392">
        <v>11.5</v>
      </c>
      <c r="BE150" s="443">
        <v>555.58</v>
      </c>
      <c r="BF150" s="443">
        <v>1.99</v>
      </c>
      <c r="BH150" s="392">
        <v>10</v>
      </c>
      <c r="BI150" s="422"/>
      <c r="BL150" s="444" t="e">
        <f>BE150/#REF!*3</f>
        <v>#REF!</v>
      </c>
    </row>
    <row r="151" spans="1:64" s="188" customFormat="1" ht="15" customHeight="1">
      <c r="A151" s="420"/>
      <c r="B151" s="422" t="s">
        <v>157</v>
      </c>
      <c r="C151" s="213"/>
      <c r="D151" s="11" t="s">
        <v>294</v>
      </c>
      <c r="E151" s="208">
        <v>43397</v>
      </c>
      <c r="F151" s="208">
        <v>43406</v>
      </c>
      <c r="G151" s="208">
        <v>43211</v>
      </c>
      <c r="H151" s="208">
        <v>43213</v>
      </c>
      <c r="I151" s="208">
        <v>43254</v>
      </c>
      <c r="J151" s="427">
        <v>222</v>
      </c>
      <c r="K151" s="392">
        <v>213</v>
      </c>
      <c r="L151" s="429">
        <v>18</v>
      </c>
      <c r="M151" s="392">
        <v>3</v>
      </c>
      <c r="N151" s="388">
        <v>90.3</v>
      </c>
      <c r="O151" s="392">
        <v>5</v>
      </c>
      <c r="P151" s="430">
        <v>128.67</v>
      </c>
      <c r="Q151" s="430">
        <v>42.78</v>
      </c>
      <c r="R151" s="430">
        <v>31.5</v>
      </c>
      <c r="S151" s="430">
        <v>36.5</v>
      </c>
      <c r="T151" s="234">
        <f>Q151/P151*100</f>
        <v>33.24784332012125</v>
      </c>
      <c r="U151" s="392">
        <v>1</v>
      </c>
      <c r="V151" s="392">
        <v>5</v>
      </c>
      <c r="W151" s="249">
        <v>8.03</v>
      </c>
      <c r="X151" s="249">
        <f t="shared" si="57"/>
        <v>2.376666666666667</v>
      </c>
      <c r="Y151" s="392">
        <v>0.5</v>
      </c>
      <c r="Z151" s="392">
        <v>3</v>
      </c>
      <c r="AA151" s="218"/>
      <c r="AB151" s="218"/>
      <c r="AC151" s="218"/>
      <c r="AD151" s="218"/>
      <c r="AE151" s="218"/>
      <c r="AG151" s="218"/>
      <c r="AH151" s="218"/>
      <c r="AI151" s="392">
        <v>20</v>
      </c>
      <c r="AJ151" s="427">
        <v>3</v>
      </c>
      <c r="AK151" s="427"/>
      <c r="AL151" s="392"/>
      <c r="AM151" s="427"/>
      <c r="AN151" s="392"/>
      <c r="AO151" s="218"/>
      <c r="AP151" s="218"/>
      <c r="AQ151" s="218"/>
      <c r="AR151" s="218"/>
      <c r="AS151" s="218"/>
      <c r="AT151" s="392">
        <v>5</v>
      </c>
      <c r="AU151" s="392">
        <v>1</v>
      </c>
      <c r="AV151" s="392">
        <v>1</v>
      </c>
      <c r="AW151" s="388">
        <v>1</v>
      </c>
      <c r="AX151" s="218"/>
      <c r="AY151" s="342">
        <v>1</v>
      </c>
      <c r="BB151" s="388">
        <v>9.71</v>
      </c>
      <c r="BC151" s="388">
        <v>8.83</v>
      </c>
      <c r="BD151" s="388">
        <v>9.6</v>
      </c>
      <c r="BE151" s="445">
        <v>469</v>
      </c>
      <c r="BF151" s="445">
        <v>1.17</v>
      </c>
      <c r="BH151" s="446">
        <v>6</v>
      </c>
      <c r="BI151" s="422"/>
      <c r="BL151" s="444" t="e">
        <f>BE151/#REF!*3</f>
        <v>#REF!</v>
      </c>
    </row>
    <row r="152" spans="1:64" s="188" customFormat="1" ht="15" customHeight="1">
      <c r="A152" s="420"/>
      <c r="B152" s="422" t="s">
        <v>157</v>
      </c>
      <c r="C152" s="213"/>
      <c r="D152" s="11" t="s">
        <v>222</v>
      </c>
      <c r="E152" s="208">
        <v>43396</v>
      </c>
      <c r="F152" s="208">
        <v>43406</v>
      </c>
      <c r="G152" s="208"/>
      <c r="H152" s="208">
        <v>43208</v>
      </c>
      <c r="I152" s="208">
        <v>43254</v>
      </c>
      <c r="J152" s="427">
        <v>223</v>
      </c>
      <c r="K152" s="427">
        <v>213</v>
      </c>
      <c r="L152" s="426">
        <v>18</v>
      </c>
      <c r="M152" s="427">
        <v>2</v>
      </c>
      <c r="N152" s="393">
        <v>79</v>
      </c>
      <c r="O152" s="392">
        <v>3</v>
      </c>
      <c r="P152" s="431">
        <v>100.9</v>
      </c>
      <c r="Q152" s="431">
        <v>42</v>
      </c>
      <c r="R152" s="431">
        <v>33.7</v>
      </c>
      <c r="S152" s="431">
        <v>42.3</v>
      </c>
      <c r="T152" s="428">
        <v>41.6</v>
      </c>
      <c r="U152" s="427">
        <v>1</v>
      </c>
      <c r="V152" s="427">
        <v>1</v>
      </c>
      <c r="W152" s="426">
        <v>6.8</v>
      </c>
      <c r="X152" s="249">
        <f t="shared" si="57"/>
        <v>2.3333333333333335</v>
      </c>
      <c r="Y152" s="427">
        <v>0.5</v>
      </c>
      <c r="Z152" s="427">
        <v>1</v>
      </c>
      <c r="AA152" s="427">
        <v>1</v>
      </c>
      <c r="AB152" s="218"/>
      <c r="AC152" s="392">
        <v>2</v>
      </c>
      <c r="AD152" s="392">
        <v>0</v>
      </c>
      <c r="AE152" s="392">
        <v>0</v>
      </c>
      <c r="AG152" s="427">
        <v>1</v>
      </c>
      <c r="AH152" s="427">
        <v>2</v>
      </c>
      <c r="AI152" s="392">
        <v>0</v>
      </c>
      <c r="AJ152" s="392">
        <v>1</v>
      </c>
      <c r="AK152" s="208">
        <v>43141</v>
      </c>
      <c r="AL152" s="427">
        <v>1</v>
      </c>
      <c r="AM152" s="208">
        <v>43197</v>
      </c>
      <c r="AN152" s="427">
        <v>1</v>
      </c>
      <c r="AO152" s="218"/>
      <c r="AP152" s="392">
        <v>1</v>
      </c>
      <c r="AQ152" s="342"/>
      <c r="AR152" s="392">
        <v>1</v>
      </c>
      <c r="AS152" s="392">
        <v>0</v>
      </c>
      <c r="AT152" s="427" t="s">
        <v>96</v>
      </c>
      <c r="AU152" s="427" t="s">
        <v>295</v>
      </c>
      <c r="AV152" s="427" t="s">
        <v>295</v>
      </c>
      <c r="AW152" s="427">
        <v>1</v>
      </c>
      <c r="AX152" s="218"/>
      <c r="AY152" s="427">
        <v>1</v>
      </c>
      <c r="BB152" s="427">
        <v>10.19</v>
      </c>
      <c r="BC152" s="427">
        <v>10.83</v>
      </c>
      <c r="BD152" s="427">
        <v>11.14</v>
      </c>
      <c r="BE152" s="447">
        <v>536</v>
      </c>
      <c r="BF152" s="447">
        <v>6.77</v>
      </c>
      <c r="BH152" s="427">
        <v>2</v>
      </c>
      <c r="BI152" s="422"/>
      <c r="BL152" s="444" t="e">
        <f>BE152/#REF!*3</f>
        <v>#REF!</v>
      </c>
    </row>
    <row r="153" spans="1:214" s="189" customFormat="1" ht="15.75">
      <c r="A153" s="420"/>
      <c r="B153" s="422" t="s">
        <v>157</v>
      </c>
      <c r="C153" s="213"/>
      <c r="D153" s="11" t="s">
        <v>217</v>
      </c>
      <c r="E153" s="208">
        <v>43400</v>
      </c>
      <c r="F153" s="208">
        <v>43410</v>
      </c>
      <c r="G153" s="208"/>
      <c r="H153" s="208">
        <v>43214</v>
      </c>
      <c r="I153" s="208">
        <v>43257</v>
      </c>
      <c r="J153" s="427">
        <v>222</v>
      </c>
      <c r="K153" s="427">
        <v>212</v>
      </c>
      <c r="L153" s="432">
        <v>22.4</v>
      </c>
      <c r="M153" s="392">
        <v>3</v>
      </c>
      <c r="N153" s="427">
        <v>82</v>
      </c>
      <c r="O153" s="427">
        <v>2</v>
      </c>
      <c r="P153" s="430">
        <v>141.6</v>
      </c>
      <c r="Q153" s="430">
        <v>45.3</v>
      </c>
      <c r="R153" s="431">
        <v>34.1</v>
      </c>
      <c r="S153" s="431">
        <v>41.1</v>
      </c>
      <c r="T153" s="430">
        <v>32</v>
      </c>
      <c r="U153" s="427">
        <v>1</v>
      </c>
      <c r="V153" s="427">
        <v>3</v>
      </c>
      <c r="W153" s="426">
        <v>8.1</v>
      </c>
      <c r="X153" s="249">
        <f t="shared" si="57"/>
        <v>2.0223214285714284</v>
      </c>
      <c r="Y153" s="427">
        <v>1.7</v>
      </c>
      <c r="Z153" s="427">
        <v>2</v>
      </c>
      <c r="AA153" s="427">
        <v>1</v>
      </c>
      <c r="AB153" s="218"/>
      <c r="AC153" s="218"/>
      <c r="AD153" s="427">
        <v>20</v>
      </c>
      <c r="AE153" s="342"/>
      <c r="AF153" s="188"/>
      <c r="AG153" s="218"/>
      <c r="AH153" s="218"/>
      <c r="AI153" s="218"/>
      <c r="AJ153" s="218"/>
      <c r="AK153" s="208">
        <v>43128</v>
      </c>
      <c r="AL153" s="427">
        <v>2</v>
      </c>
      <c r="AM153" s="208">
        <v>43168</v>
      </c>
      <c r="AN153" s="427" t="s">
        <v>229</v>
      </c>
      <c r="AO153" s="218"/>
      <c r="AP153" s="218"/>
      <c r="AQ153" s="218"/>
      <c r="AR153" s="218"/>
      <c r="AS153" s="218"/>
      <c r="AT153" s="427">
        <v>5</v>
      </c>
      <c r="AU153" s="427">
        <v>1</v>
      </c>
      <c r="AV153" s="427">
        <v>1</v>
      </c>
      <c r="AW153" s="427">
        <v>1</v>
      </c>
      <c r="AX153" s="218"/>
      <c r="AY153" s="427">
        <v>1</v>
      </c>
      <c r="AZ153" s="188"/>
      <c r="BA153" s="188"/>
      <c r="BB153" s="427">
        <v>12.69</v>
      </c>
      <c r="BC153" s="427">
        <v>12.46</v>
      </c>
      <c r="BD153" s="427">
        <v>12.41</v>
      </c>
      <c r="BE153" s="447">
        <v>632.35</v>
      </c>
      <c r="BF153" s="447">
        <v>5.03</v>
      </c>
      <c r="BG153" s="188"/>
      <c r="BH153" s="427">
        <v>5</v>
      </c>
      <c r="BI153" s="448"/>
      <c r="BL153" s="444" t="e">
        <f>BE153/#REF!*3</f>
        <v>#REF!</v>
      </c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  <c r="CP153" s="188"/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8"/>
      <c r="DE153" s="188"/>
      <c r="DF153" s="188"/>
      <c r="DG153" s="188"/>
      <c r="DH153" s="188"/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/>
      <c r="DS153" s="188"/>
      <c r="DT153" s="188"/>
      <c r="DU153" s="188"/>
      <c r="DV153" s="188"/>
      <c r="DW153" s="188"/>
      <c r="DX153" s="188"/>
      <c r="DY153" s="188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  <c r="FF153" s="188"/>
      <c r="FG153" s="188"/>
      <c r="FH153" s="188"/>
      <c r="FI153" s="188"/>
      <c r="FJ153" s="188"/>
      <c r="FK153" s="188"/>
      <c r="FL153" s="188"/>
      <c r="FM153" s="188"/>
      <c r="FN153" s="188"/>
      <c r="FO153" s="188"/>
      <c r="FP153" s="188"/>
      <c r="FQ153" s="188"/>
      <c r="FR153" s="188"/>
      <c r="FS153" s="188"/>
      <c r="FT153" s="188"/>
      <c r="FU153" s="188"/>
      <c r="FV153" s="188"/>
      <c r="FW153" s="188"/>
      <c r="FX153" s="188"/>
      <c r="FY153" s="188"/>
      <c r="FZ153" s="188"/>
      <c r="GA153" s="188"/>
      <c r="GB153" s="188"/>
      <c r="GC153" s="188"/>
      <c r="GD153" s="188"/>
      <c r="GE153" s="188"/>
      <c r="GF153" s="188"/>
      <c r="GG153" s="188"/>
      <c r="GH153" s="188"/>
      <c r="GI153" s="188"/>
      <c r="GJ153" s="188"/>
      <c r="GK153" s="188"/>
      <c r="GL153" s="188"/>
      <c r="GM153" s="188"/>
      <c r="GN153" s="188"/>
      <c r="GO153" s="188"/>
      <c r="GP153" s="188"/>
      <c r="GQ153" s="188"/>
      <c r="GR153" s="188"/>
      <c r="GS153" s="188"/>
      <c r="GT153" s="188"/>
      <c r="GU153" s="188"/>
      <c r="GV153" s="188"/>
      <c r="GW153" s="188"/>
      <c r="GX153" s="188"/>
      <c r="GY153" s="188"/>
      <c r="GZ153" s="188"/>
      <c r="HA153" s="188"/>
      <c r="HB153" s="188"/>
      <c r="HC153" s="188"/>
      <c r="HD153" s="188"/>
      <c r="HE153" s="188"/>
      <c r="HF153" s="188"/>
    </row>
    <row r="154" spans="1:214" s="189" customFormat="1" ht="15.75">
      <c r="A154" s="420"/>
      <c r="B154" s="422" t="s">
        <v>157</v>
      </c>
      <c r="C154" s="213"/>
      <c r="D154" s="424" t="s">
        <v>296</v>
      </c>
      <c r="E154" s="208">
        <v>43404</v>
      </c>
      <c r="F154" s="208">
        <v>43419</v>
      </c>
      <c r="G154" s="208"/>
      <c r="H154" s="208">
        <v>43208</v>
      </c>
      <c r="I154" s="208">
        <v>43247</v>
      </c>
      <c r="J154" s="427">
        <v>208</v>
      </c>
      <c r="K154" s="427">
        <v>193</v>
      </c>
      <c r="L154" s="429">
        <v>23.5</v>
      </c>
      <c r="M154" s="392">
        <v>3</v>
      </c>
      <c r="N154" s="427">
        <v>80</v>
      </c>
      <c r="O154" s="392">
        <v>3</v>
      </c>
      <c r="P154" s="428">
        <v>94</v>
      </c>
      <c r="Q154" s="428">
        <v>35.2</v>
      </c>
      <c r="R154" s="431">
        <v>38.7</v>
      </c>
      <c r="S154" s="431">
        <v>44.6</v>
      </c>
      <c r="T154" s="428">
        <v>37.4</v>
      </c>
      <c r="U154" s="427">
        <v>1</v>
      </c>
      <c r="V154" s="427">
        <v>1</v>
      </c>
      <c r="W154" s="426">
        <v>7</v>
      </c>
      <c r="X154" s="249">
        <f t="shared" si="57"/>
        <v>1.497872340425532</v>
      </c>
      <c r="Y154" s="427">
        <v>0.7</v>
      </c>
      <c r="Z154" s="427">
        <v>1</v>
      </c>
      <c r="AA154" s="218"/>
      <c r="AB154" s="218"/>
      <c r="AC154" s="218"/>
      <c r="AD154" s="218"/>
      <c r="AE154" s="218"/>
      <c r="AF154" s="188"/>
      <c r="AG154" s="218"/>
      <c r="AH154" s="218"/>
      <c r="AI154" s="218"/>
      <c r="AJ154" s="218"/>
      <c r="AK154" s="208">
        <v>43117</v>
      </c>
      <c r="AL154" s="392">
        <v>2</v>
      </c>
      <c r="AM154" s="208"/>
      <c r="AN154" s="392"/>
      <c r="AO154" s="218"/>
      <c r="AP154" s="218"/>
      <c r="AQ154" s="218"/>
      <c r="AR154" s="218"/>
      <c r="AS154" s="218"/>
      <c r="AT154" s="427">
        <v>5</v>
      </c>
      <c r="AU154" s="427">
        <v>1</v>
      </c>
      <c r="AV154" s="427">
        <v>3</v>
      </c>
      <c r="AW154" s="427">
        <v>1</v>
      </c>
      <c r="AX154" s="427">
        <v>0</v>
      </c>
      <c r="AY154" s="427">
        <v>1</v>
      </c>
      <c r="AZ154" s="188"/>
      <c r="BA154" s="188"/>
      <c r="BB154" s="427">
        <v>11</v>
      </c>
      <c r="BC154" s="427">
        <v>11.9</v>
      </c>
      <c r="BD154" s="427">
        <v>10.35</v>
      </c>
      <c r="BE154" s="447">
        <v>554.2</v>
      </c>
      <c r="BF154" s="447">
        <v>5.8</v>
      </c>
      <c r="BG154" s="188"/>
      <c r="BH154" s="427">
        <v>5</v>
      </c>
      <c r="BI154" s="448"/>
      <c r="BL154" s="444" t="e">
        <f>BE154/#REF!*3</f>
        <v>#REF!</v>
      </c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8"/>
      <c r="DE154" s="188"/>
      <c r="DF154" s="188"/>
      <c r="DG154" s="188"/>
      <c r="DH154" s="188"/>
      <c r="DI154" s="188"/>
      <c r="DJ154" s="188"/>
      <c r="DK154" s="188"/>
      <c r="DL154" s="188"/>
      <c r="DM154" s="188"/>
      <c r="DN154" s="188"/>
      <c r="DO154" s="188"/>
      <c r="DP154" s="188"/>
      <c r="DQ154" s="188"/>
      <c r="DR154" s="188"/>
      <c r="DS154" s="188"/>
      <c r="DT154" s="188"/>
      <c r="DU154" s="188"/>
      <c r="DV154" s="188"/>
      <c r="DW154" s="188"/>
      <c r="DX154" s="188"/>
      <c r="DY154" s="188"/>
      <c r="DZ154" s="188"/>
      <c r="EA154" s="188"/>
      <c r="EB154" s="188"/>
      <c r="EC154" s="188"/>
      <c r="ED154" s="188"/>
      <c r="EE154" s="188"/>
      <c r="EF154" s="188"/>
      <c r="EG154" s="188"/>
      <c r="EH154" s="188"/>
      <c r="EI154" s="188"/>
      <c r="EJ154" s="188"/>
      <c r="EK154" s="188"/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8"/>
      <c r="EV154" s="188"/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8"/>
      <c r="FH154" s="188"/>
      <c r="FI154" s="188"/>
      <c r="FJ154" s="188"/>
      <c r="FK154" s="188"/>
      <c r="FL154" s="188"/>
      <c r="FM154" s="188"/>
      <c r="FN154" s="188"/>
      <c r="FO154" s="188"/>
      <c r="FP154" s="188"/>
      <c r="FQ154" s="188"/>
      <c r="FR154" s="188"/>
      <c r="FS154" s="188"/>
      <c r="FT154" s="188"/>
      <c r="FU154" s="188"/>
      <c r="FV154" s="188"/>
      <c r="FW154" s="188"/>
      <c r="FX154" s="188"/>
      <c r="FY154" s="188"/>
      <c r="FZ154" s="188"/>
      <c r="GA154" s="188"/>
      <c r="GB154" s="188"/>
      <c r="GC154" s="188"/>
      <c r="GD154" s="188"/>
      <c r="GE154" s="188"/>
      <c r="GF154" s="188"/>
      <c r="GG154" s="188"/>
      <c r="GH154" s="188"/>
      <c r="GI154" s="188"/>
      <c r="GJ154" s="188"/>
      <c r="GK154" s="188"/>
      <c r="GL154" s="188"/>
      <c r="GM154" s="188"/>
      <c r="GN154" s="188"/>
      <c r="GO154" s="188"/>
      <c r="GP154" s="188"/>
      <c r="GQ154" s="188"/>
      <c r="GR154" s="188"/>
      <c r="GS154" s="188"/>
      <c r="GT154" s="188"/>
      <c r="GU154" s="188"/>
      <c r="GV154" s="188"/>
      <c r="GW154" s="188"/>
      <c r="GX154" s="188"/>
      <c r="GY154" s="188"/>
      <c r="GZ154" s="188"/>
      <c r="HA154" s="188"/>
      <c r="HB154" s="188"/>
      <c r="HC154" s="188"/>
      <c r="HD154" s="188"/>
      <c r="HE154" s="188"/>
      <c r="HF154" s="188"/>
    </row>
    <row r="155" spans="1:64" s="188" customFormat="1" ht="15" customHeight="1">
      <c r="A155" s="420"/>
      <c r="B155" s="422" t="s">
        <v>157</v>
      </c>
      <c r="C155" s="213"/>
      <c r="D155" s="11" t="s">
        <v>297</v>
      </c>
      <c r="E155" s="208">
        <v>43399</v>
      </c>
      <c r="F155" s="208">
        <v>43405</v>
      </c>
      <c r="G155" s="208"/>
      <c r="H155" s="208">
        <v>43210</v>
      </c>
      <c r="I155" s="208">
        <v>43256</v>
      </c>
      <c r="J155" s="427">
        <v>222</v>
      </c>
      <c r="K155" s="427">
        <v>216</v>
      </c>
      <c r="L155" s="426">
        <v>20</v>
      </c>
      <c r="M155" s="427">
        <v>3</v>
      </c>
      <c r="N155" s="427">
        <v>76.2</v>
      </c>
      <c r="O155" s="427">
        <v>3</v>
      </c>
      <c r="P155" s="431">
        <v>94.4</v>
      </c>
      <c r="Q155" s="431">
        <v>43.11</v>
      </c>
      <c r="R155" s="431">
        <v>36.2</v>
      </c>
      <c r="S155" s="431">
        <v>41.6</v>
      </c>
      <c r="T155" s="431">
        <v>45.67</v>
      </c>
      <c r="U155" s="427">
        <v>3</v>
      </c>
      <c r="V155" s="427">
        <v>1</v>
      </c>
      <c r="W155" s="426">
        <v>7.7</v>
      </c>
      <c r="X155" s="249">
        <f t="shared" si="57"/>
        <v>2.1555</v>
      </c>
      <c r="Y155" s="427">
        <v>8</v>
      </c>
      <c r="Z155" s="427">
        <v>3</v>
      </c>
      <c r="AA155" s="427">
        <v>2</v>
      </c>
      <c r="AB155" s="342"/>
      <c r="AC155" s="342"/>
      <c r="AD155" s="427">
        <v>10</v>
      </c>
      <c r="AE155" s="427">
        <v>10</v>
      </c>
      <c r="AG155" s="342"/>
      <c r="AH155" s="342"/>
      <c r="AI155" s="342"/>
      <c r="AJ155" s="342"/>
      <c r="AK155" s="208">
        <v>43148</v>
      </c>
      <c r="AL155" s="427">
        <v>2</v>
      </c>
      <c r="AM155" s="208">
        <v>43193</v>
      </c>
      <c r="AN155" s="427">
        <v>2</v>
      </c>
      <c r="AO155" s="342"/>
      <c r="AP155" s="342"/>
      <c r="AQ155" s="342"/>
      <c r="AR155" s="342"/>
      <c r="AS155" s="342"/>
      <c r="AT155" s="427">
        <v>5</v>
      </c>
      <c r="AU155" s="427">
        <v>1</v>
      </c>
      <c r="AV155" s="427">
        <v>1</v>
      </c>
      <c r="AW155" s="427">
        <v>3</v>
      </c>
      <c r="AX155" s="218"/>
      <c r="AY155" s="427">
        <v>1</v>
      </c>
      <c r="BB155" s="427">
        <v>11.72</v>
      </c>
      <c r="BC155" s="427">
        <v>11.62</v>
      </c>
      <c r="BD155" s="427">
        <v>11.76</v>
      </c>
      <c r="BE155" s="447">
        <v>577.81</v>
      </c>
      <c r="BF155" s="447">
        <v>5.03</v>
      </c>
      <c r="BH155" s="427">
        <v>5</v>
      </c>
      <c r="BI155" s="422"/>
      <c r="BL155" s="444" t="e">
        <f>BE155/#REF!*3</f>
        <v>#REF!</v>
      </c>
    </row>
    <row r="156" spans="1:64" s="188" customFormat="1" ht="15" customHeight="1">
      <c r="A156" s="420"/>
      <c r="B156" s="422" t="s">
        <v>157</v>
      </c>
      <c r="C156" s="213"/>
      <c r="D156" s="11" t="s">
        <v>218</v>
      </c>
      <c r="E156" s="208">
        <v>43401</v>
      </c>
      <c r="F156" s="208">
        <v>43412</v>
      </c>
      <c r="G156" s="208"/>
      <c r="H156" s="208">
        <v>43216</v>
      </c>
      <c r="I156" s="208">
        <v>43257</v>
      </c>
      <c r="J156" s="427">
        <v>221</v>
      </c>
      <c r="K156" s="427">
        <v>210</v>
      </c>
      <c r="L156" s="426">
        <v>21.84</v>
      </c>
      <c r="M156" s="427">
        <v>5</v>
      </c>
      <c r="N156" s="427">
        <v>80.5</v>
      </c>
      <c r="O156" s="427">
        <v>3</v>
      </c>
      <c r="P156" s="431">
        <v>127.75</v>
      </c>
      <c r="Q156" s="431">
        <v>40.32</v>
      </c>
      <c r="R156" s="431">
        <v>35.4</v>
      </c>
      <c r="S156" s="431">
        <v>44.4</v>
      </c>
      <c r="T156" s="428">
        <v>31.56</v>
      </c>
      <c r="U156" s="427">
        <v>1</v>
      </c>
      <c r="V156" s="207"/>
      <c r="W156" s="426">
        <v>8.7</v>
      </c>
      <c r="X156" s="249">
        <f t="shared" si="57"/>
        <v>1.8461538461538463</v>
      </c>
      <c r="Y156" s="427">
        <v>0</v>
      </c>
      <c r="Z156" s="342"/>
      <c r="AA156" s="439" t="s">
        <v>74</v>
      </c>
      <c r="AB156" s="342"/>
      <c r="AC156" s="342"/>
      <c r="AD156" s="342"/>
      <c r="AE156" s="342"/>
      <c r="AG156" s="439"/>
      <c r="AH156" s="439">
        <v>2</v>
      </c>
      <c r="AI156" s="342"/>
      <c r="AJ156" s="342"/>
      <c r="AK156" s="208">
        <v>43109</v>
      </c>
      <c r="AL156" s="439">
        <v>2</v>
      </c>
      <c r="AM156" s="342"/>
      <c r="AN156" s="342"/>
      <c r="AO156" s="342"/>
      <c r="AP156" s="342"/>
      <c r="AQ156" s="342"/>
      <c r="AR156" s="342"/>
      <c r="AS156" s="342"/>
      <c r="AT156" s="427">
        <v>5</v>
      </c>
      <c r="AU156" s="427">
        <v>1</v>
      </c>
      <c r="AV156" s="427">
        <v>1</v>
      </c>
      <c r="AW156" s="427">
        <v>3</v>
      </c>
      <c r="AX156" s="218"/>
      <c r="AY156" s="427">
        <v>1</v>
      </c>
      <c r="BB156" s="427">
        <v>12.27</v>
      </c>
      <c r="BC156" s="427">
        <v>12.26</v>
      </c>
      <c r="BD156" s="427">
        <v>12.28</v>
      </c>
      <c r="BE156" s="447">
        <v>613.48</v>
      </c>
      <c r="BF156" s="447">
        <v>5.99</v>
      </c>
      <c r="BH156" s="427">
        <v>2</v>
      </c>
      <c r="BI156" s="422"/>
      <c r="BL156" s="444" t="e">
        <f>BE156/#REF!*3</f>
        <v>#REF!</v>
      </c>
    </row>
    <row r="157" spans="1:64" s="188" customFormat="1" ht="15" customHeight="1">
      <c r="A157" s="420"/>
      <c r="B157" s="422" t="s">
        <v>157</v>
      </c>
      <c r="C157" s="213"/>
      <c r="D157" s="424" t="s">
        <v>210</v>
      </c>
      <c r="E157" s="208">
        <v>43394</v>
      </c>
      <c r="F157" s="208">
        <v>43400</v>
      </c>
      <c r="G157" s="208"/>
      <c r="H157" s="208">
        <v>43212</v>
      </c>
      <c r="I157" s="208">
        <v>43255</v>
      </c>
      <c r="J157" s="392">
        <v>226</v>
      </c>
      <c r="K157" s="392">
        <v>220</v>
      </c>
      <c r="L157" s="429">
        <v>19.67</v>
      </c>
      <c r="M157" s="392">
        <v>1</v>
      </c>
      <c r="N157" s="392">
        <v>82</v>
      </c>
      <c r="O157" s="392">
        <v>5</v>
      </c>
      <c r="P157" s="428">
        <v>107.5</v>
      </c>
      <c r="Q157" s="428">
        <v>44.8</v>
      </c>
      <c r="R157" s="428">
        <v>33</v>
      </c>
      <c r="S157" s="428">
        <v>38.8</v>
      </c>
      <c r="T157" s="428">
        <v>41.7</v>
      </c>
      <c r="U157" s="392">
        <v>1</v>
      </c>
      <c r="V157" s="392">
        <v>5</v>
      </c>
      <c r="W157" s="429">
        <v>8.9</v>
      </c>
      <c r="X157" s="249">
        <f t="shared" si="57"/>
        <v>2.277580071174377</v>
      </c>
      <c r="Y157" s="392">
        <v>1</v>
      </c>
      <c r="Z157" s="392">
        <v>5</v>
      </c>
      <c r="AA157" s="342"/>
      <c r="AB157" s="342"/>
      <c r="AC157" s="342"/>
      <c r="AD157" s="342"/>
      <c r="AE157" s="342"/>
      <c r="AG157" s="392"/>
      <c r="AH157" s="392"/>
      <c r="AI157" s="392">
        <v>90</v>
      </c>
      <c r="AJ157" s="392">
        <v>5</v>
      </c>
      <c r="AK157" s="208">
        <v>43133</v>
      </c>
      <c r="AL157" s="392">
        <v>2</v>
      </c>
      <c r="AM157" s="208">
        <v>43198</v>
      </c>
      <c r="AN157" s="392">
        <v>2</v>
      </c>
      <c r="AO157" s="342"/>
      <c r="AP157" s="342"/>
      <c r="AQ157" s="342"/>
      <c r="AR157" s="342"/>
      <c r="AS157" s="342"/>
      <c r="AT157" s="392">
        <v>5</v>
      </c>
      <c r="AU157" s="392">
        <v>1</v>
      </c>
      <c r="AV157" s="392">
        <v>1</v>
      </c>
      <c r="AW157" s="392">
        <v>3</v>
      </c>
      <c r="AX157" s="392">
        <v>1</v>
      </c>
      <c r="AY157" s="392">
        <v>1</v>
      </c>
      <c r="BB157" s="392">
        <v>11</v>
      </c>
      <c r="BC157" s="392">
        <v>11.2</v>
      </c>
      <c r="BD157" s="392">
        <v>10.9</v>
      </c>
      <c r="BE157" s="443">
        <v>552.84</v>
      </c>
      <c r="BF157" s="443">
        <v>4.46</v>
      </c>
      <c r="BH157" s="392">
        <v>8</v>
      </c>
      <c r="BI157" s="422"/>
      <c r="BL157" s="449" t="e">
        <f>BE157/#REF!*3</f>
        <v>#REF!</v>
      </c>
    </row>
    <row r="158" spans="1:64" s="188" customFormat="1" ht="15" customHeight="1">
      <c r="A158" s="420"/>
      <c r="B158" s="422" t="s">
        <v>157</v>
      </c>
      <c r="C158" s="213"/>
      <c r="D158" s="11" t="s">
        <v>298</v>
      </c>
      <c r="E158" s="208">
        <v>43399</v>
      </c>
      <c r="F158" s="208">
        <v>43410</v>
      </c>
      <c r="G158" s="208"/>
      <c r="H158" s="208">
        <v>43209</v>
      </c>
      <c r="I158" s="208">
        <v>43248</v>
      </c>
      <c r="J158" s="388">
        <v>214</v>
      </c>
      <c r="K158" s="388">
        <v>203</v>
      </c>
      <c r="L158" s="432">
        <v>23.4</v>
      </c>
      <c r="M158" s="392">
        <v>3</v>
      </c>
      <c r="N158" s="388">
        <v>83.3</v>
      </c>
      <c r="O158" s="427">
        <v>2</v>
      </c>
      <c r="P158" s="430">
        <v>118.2</v>
      </c>
      <c r="Q158" s="430">
        <v>38.1</v>
      </c>
      <c r="R158" s="430">
        <v>36.4</v>
      </c>
      <c r="S158" s="430">
        <v>42.1</v>
      </c>
      <c r="T158" s="430">
        <v>30.5</v>
      </c>
      <c r="U158" s="427">
        <v>1</v>
      </c>
      <c r="V158" s="427">
        <v>5</v>
      </c>
      <c r="W158" s="432">
        <v>8.3</v>
      </c>
      <c r="X158" s="249">
        <f t="shared" si="57"/>
        <v>1.6282051282051284</v>
      </c>
      <c r="Y158" s="427">
        <v>2</v>
      </c>
      <c r="Z158" s="427">
        <v>2</v>
      </c>
      <c r="AA158" s="427">
        <v>3</v>
      </c>
      <c r="AB158" s="342"/>
      <c r="AC158" s="342"/>
      <c r="AD158" s="342"/>
      <c r="AE158" s="342"/>
      <c r="AG158" s="342"/>
      <c r="AH158" s="427">
        <v>2</v>
      </c>
      <c r="AI158" s="388">
        <v>66</v>
      </c>
      <c r="AJ158" s="392">
        <v>5</v>
      </c>
      <c r="AK158" s="208">
        <v>43464</v>
      </c>
      <c r="AL158" s="427">
        <v>2</v>
      </c>
      <c r="AM158" s="208">
        <v>43170</v>
      </c>
      <c r="AN158" s="427">
        <v>2</v>
      </c>
      <c r="AO158" s="342"/>
      <c r="AP158" s="342"/>
      <c r="AQ158" s="342"/>
      <c r="AR158" s="342"/>
      <c r="AS158" s="427">
        <v>1</v>
      </c>
      <c r="AT158" s="427">
        <v>5</v>
      </c>
      <c r="AU158" s="427">
        <v>1</v>
      </c>
      <c r="AV158" s="427">
        <v>1</v>
      </c>
      <c r="AW158" s="427">
        <v>1</v>
      </c>
      <c r="AX158" s="427">
        <v>2</v>
      </c>
      <c r="AY158" s="427">
        <v>1</v>
      </c>
      <c r="BB158" s="388">
        <v>9.67</v>
      </c>
      <c r="BC158" s="388">
        <v>9.41</v>
      </c>
      <c r="BD158" s="388">
        <v>9.82</v>
      </c>
      <c r="BE158" s="445">
        <v>481.81</v>
      </c>
      <c r="BF158" s="445">
        <v>5.55</v>
      </c>
      <c r="BH158" s="388">
        <v>2</v>
      </c>
      <c r="BI158" s="422"/>
      <c r="BL158" s="444" t="e">
        <f>BE158/#REF!*3</f>
        <v>#REF!</v>
      </c>
    </row>
    <row r="159" spans="1:64" s="188" customFormat="1" ht="15" customHeight="1">
      <c r="A159" s="420"/>
      <c r="B159" s="422" t="s">
        <v>157</v>
      </c>
      <c r="C159" s="213"/>
      <c r="D159" s="11" t="s">
        <v>299</v>
      </c>
      <c r="E159" s="208">
        <v>43396</v>
      </c>
      <c r="F159" s="208">
        <v>43405</v>
      </c>
      <c r="G159" s="208"/>
      <c r="H159" s="208">
        <v>43209</v>
      </c>
      <c r="I159" s="208">
        <v>43250</v>
      </c>
      <c r="J159" s="427">
        <v>219</v>
      </c>
      <c r="K159" s="427">
        <v>210</v>
      </c>
      <c r="L159" s="432">
        <v>16</v>
      </c>
      <c r="M159" s="392" t="s">
        <v>212</v>
      </c>
      <c r="N159" s="427">
        <v>88</v>
      </c>
      <c r="O159" s="427">
        <v>3</v>
      </c>
      <c r="P159" s="428">
        <v>135.3</v>
      </c>
      <c r="Q159" s="430">
        <v>39.8</v>
      </c>
      <c r="R159" s="430">
        <v>31.4</v>
      </c>
      <c r="S159" s="430">
        <v>37.1</v>
      </c>
      <c r="T159" s="430">
        <v>29.4</v>
      </c>
      <c r="U159" s="427">
        <v>3</v>
      </c>
      <c r="V159" s="427">
        <v>3</v>
      </c>
      <c r="W159" s="432">
        <v>8.53</v>
      </c>
      <c r="X159" s="249">
        <f t="shared" si="57"/>
        <v>2.4875</v>
      </c>
      <c r="Y159" s="342"/>
      <c r="Z159" s="427">
        <v>3</v>
      </c>
      <c r="AA159" s="427">
        <v>5</v>
      </c>
      <c r="AB159" s="342"/>
      <c r="AC159" s="342"/>
      <c r="AD159" s="342"/>
      <c r="AE159" s="342"/>
      <c r="AG159" s="342"/>
      <c r="AH159" s="388">
        <v>2</v>
      </c>
      <c r="AI159" s="388">
        <v>93</v>
      </c>
      <c r="AJ159" s="392">
        <v>5</v>
      </c>
      <c r="AK159" s="342"/>
      <c r="AL159" s="342"/>
      <c r="AM159" s="342"/>
      <c r="AN159" s="427"/>
      <c r="AO159" s="342"/>
      <c r="AP159" s="342"/>
      <c r="AQ159" s="342"/>
      <c r="AR159" s="342"/>
      <c r="AS159" s="342"/>
      <c r="AT159" s="427">
        <v>5</v>
      </c>
      <c r="AU159" s="427">
        <v>1</v>
      </c>
      <c r="AV159" s="427">
        <v>1</v>
      </c>
      <c r="AW159" s="427">
        <v>1</v>
      </c>
      <c r="AX159" s="218"/>
      <c r="AY159" s="427">
        <v>1</v>
      </c>
      <c r="BB159" s="388">
        <v>8.115</v>
      </c>
      <c r="BC159" s="388">
        <v>8.34</v>
      </c>
      <c r="BD159" s="388">
        <v>8.27</v>
      </c>
      <c r="BE159" s="445">
        <v>412.08</v>
      </c>
      <c r="BF159" s="445">
        <v>-0.28</v>
      </c>
      <c r="BH159" s="388">
        <v>12</v>
      </c>
      <c r="BI159" s="422"/>
      <c r="BL159" s="444" t="e">
        <f>BE159/#REF!*3</f>
        <v>#REF!</v>
      </c>
    </row>
    <row r="160" spans="1:64" s="190" customFormat="1" ht="15" customHeight="1">
      <c r="A160" s="420"/>
      <c r="B160" s="422" t="s">
        <v>157</v>
      </c>
      <c r="C160" s="213"/>
      <c r="D160" s="217" t="s">
        <v>89</v>
      </c>
      <c r="E160" s="221"/>
      <c r="F160" s="221"/>
      <c r="G160" s="221"/>
      <c r="H160" s="221"/>
      <c r="I160" s="221"/>
      <c r="J160" s="433">
        <f aca="true" t="shared" si="58" ref="J160:L160">AVERAGE(J150:J159)</f>
        <v>219.4</v>
      </c>
      <c r="K160" s="433">
        <f t="shared" si="58"/>
        <v>210.1</v>
      </c>
      <c r="L160" s="434">
        <f t="shared" si="58"/>
        <v>19.681000000000004</v>
      </c>
      <c r="M160" s="433">
        <v>3</v>
      </c>
      <c r="N160" s="433">
        <f aca="true" t="shared" si="59" ref="N160:S160">AVERAGE(N150:N159)</f>
        <v>83.46</v>
      </c>
      <c r="O160" s="433">
        <v>3</v>
      </c>
      <c r="P160" s="435">
        <f t="shared" si="59"/>
        <v>116.09199999999998</v>
      </c>
      <c r="Q160" s="435">
        <f t="shared" si="59"/>
        <v>40.991</v>
      </c>
      <c r="R160" s="435">
        <f t="shared" si="59"/>
        <v>34.21999999999999</v>
      </c>
      <c r="S160" s="435">
        <f t="shared" si="59"/>
        <v>40.940000000000005</v>
      </c>
      <c r="T160" s="435">
        <f>Q160/P160*100</f>
        <v>35.30906522413259</v>
      </c>
      <c r="U160" s="433">
        <v>1</v>
      </c>
      <c r="V160" s="433">
        <v>3</v>
      </c>
      <c r="W160" s="434">
        <f>AVERAGE(W150:W159)</f>
        <v>8.066</v>
      </c>
      <c r="X160" s="434">
        <f>AVERAGE(X150:X159)</f>
        <v>2.1375132814530313</v>
      </c>
      <c r="Y160" s="440"/>
      <c r="Z160" s="433"/>
      <c r="AA160" s="433"/>
      <c r="AB160" s="440"/>
      <c r="AC160" s="440"/>
      <c r="AD160" s="440"/>
      <c r="AE160" s="440"/>
      <c r="AG160" s="440"/>
      <c r="AH160" s="441"/>
      <c r="AI160" s="441"/>
      <c r="AJ160" s="442"/>
      <c r="AK160" s="440"/>
      <c r="AL160" s="440"/>
      <c r="AM160" s="440"/>
      <c r="AN160" s="433"/>
      <c r="AO160" s="440"/>
      <c r="AP160" s="440"/>
      <c r="AQ160" s="440"/>
      <c r="AR160" s="440"/>
      <c r="AS160" s="440"/>
      <c r="AT160" s="433">
        <v>5</v>
      </c>
      <c r="AU160" s="433">
        <v>1</v>
      </c>
      <c r="AV160" s="433">
        <v>1</v>
      </c>
      <c r="AW160" s="433">
        <v>1</v>
      </c>
      <c r="AX160" s="220"/>
      <c r="AY160" s="433">
        <v>1</v>
      </c>
      <c r="BB160" s="441"/>
      <c r="BC160" s="441"/>
      <c r="BD160" s="441"/>
      <c r="BE160" s="450">
        <f>AVERAGE(BE150:BE159)</f>
        <v>538.5150000000001</v>
      </c>
      <c r="BF160" s="450">
        <f>(BE160/516.39-1)*100</f>
        <v>4.2845523732063295</v>
      </c>
      <c r="BH160" s="441">
        <v>3</v>
      </c>
      <c r="BI160" s="451"/>
      <c r="BL160" s="444"/>
    </row>
    <row r="161" spans="1:60" s="186" customFormat="1" ht="18" customHeight="1">
      <c r="A161" s="420"/>
      <c r="B161" s="425" t="s">
        <v>239</v>
      </c>
      <c r="C161" s="229" t="s">
        <v>300</v>
      </c>
      <c r="D161" s="229" t="s">
        <v>255</v>
      </c>
      <c r="E161" s="230">
        <v>43388</v>
      </c>
      <c r="F161" s="230">
        <v>43394</v>
      </c>
      <c r="G161" s="230"/>
      <c r="H161" s="230">
        <v>43210</v>
      </c>
      <c r="I161" s="230"/>
      <c r="J161" s="230">
        <v>43253</v>
      </c>
      <c r="K161" s="229">
        <v>231</v>
      </c>
      <c r="L161" s="229"/>
      <c r="M161" s="229">
        <v>17.3</v>
      </c>
      <c r="N161" s="229">
        <v>3</v>
      </c>
      <c r="O161" s="229">
        <v>78.8</v>
      </c>
      <c r="P161" s="229">
        <v>1</v>
      </c>
      <c r="Q161" s="268"/>
      <c r="R161" s="229">
        <v>42.5</v>
      </c>
      <c r="S161" s="229">
        <v>38.8</v>
      </c>
      <c r="T161" s="229">
        <v>32.7</v>
      </c>
      <c r="U161" s="268"/>
      <c r="V161" s="268"/>
      <c r="W161" s="268"/>
      <c r="X161" s="268"/>
      <c r="Y161" s="229"/>
      <c r="Z161" s="229">
        <v>1</v>
      </c>
      <c r="AA161" s="229">
        <v>2</v>
      </c>
      <c r="AB161" s="285">
        <v>1</v>
      </c>
      <c r="AC161" s="229"/>
      <c r="AD161" s="285">
        <v>2</v>
      </c>
      <c r="AE161" s="229"/>
      <c r="AF161" s="229">
        <v>2</v>
      </c>
      <c r="AG161" s="229"/>
      <c r="AH161" s="229">
        <v>1</v>
      </c>
      <c r="AI161" s="229">
        <v>5</v>
      </c>
      <c r="AJ161" s="229">
        <v>2</v>
      </c>
      <c r="AK161" s="230">
        <v>43112</v>
      </c>
      <c r="AL161" s="229">
        <v>1</v>
      </c>
      <c r="AM161" s="230">
        <v>43197</v>
      </c>
      <c r="AN161" s="229">
        <v>2</v>
      </c>
      <c r="AO161" s="268"/>
      <c r="AP161" s="268"/>
      <c r="AQ161" s="268"/>
      <c r="AR161" s="268"/>
      <c r="AS161" s="268"/>
      <c r="AT161" s="229" t="s">
        <v>267</v>
      </c>
      <c r="AU161" s="229" t="s">
        <v>256</v>
      </c>
      <c r="AV161" s="229" t="s">
        <v>256</v>
      </c>
      <c r="AW161" s="229">
        <v>3</v>
      </c>
      <c r="AX161" s="229"/>
      <c r="AY161" s="229" t="s">
        <v>265</v>
      </c>
      <c r="AZ161" s="229">
        <v>41.8</v>
      </c>
      <c r="BA161" s="229"/>
      <c r="BB161" s="229">
        <v>115.86</v>
      </c>
      <c r="BC161" s="229">
        <v>117.42</v>
      </c>
      <c r="BD161" s="229">
        <v>116.64</v>
      </c>
      <c r="BE161" s="229">
        <v>518.43</v>
      </c>
      <c r="BF161" s="229">
        <v>6.21</v>
      </c>
      <c r="BG161" s="268"/>
      <c r="BH161" s="229">
        <v>2</v>
      </c>
    </row>
    <row r="162" spans="1:60" s="191" customFormat="1" ht="18" customHeight="1">
      <c r="A162" s="420"/>
      <c r="B162" s="425" t="s">
        <v>239</v>
      </c>
      <c r="C162" s="229"/>
      <c r="D162" s="229" t="s">
        <v>258</v>
      </c>
      <c r="E162" s="230">
        <v>43400</v>
      </c>
      <c r="F162" s="230">
        <v>43411</v>
      </c>
      <c r="G162" s="230"/>
      <c r="H162" s="230">
        <v>43211</v>
      </c>
      <c r="I162" s="230"/>
      <c r="J162" s="230">
        <v>43257</v>
      </c>
      <c r="K162" s="229">
        <v>221</v>
      </c>
      <c r="L162" s="229"/>
      <c r="M162" s="229">
        <v>14.5</v>
      </c>
      <c r="N162" s="229">
        <v>1</v>
      </c>
      <c r="O162" s="229">
        <v>78.5</v>
      </c>
      <c r="P162" s="229">
        <v>3</v>
      </c>
      <c r="Q162" s="437"/>
      <c r="R162" s="229">
        <v>40.31</v>
      </c>
      <c r="S162" s="229">
        <v>30.4</v>
      </c>
      <c r="T162" s="229">
        <v>36.3</v>
      </c>
      <c r="U162" s="437"/>
      <c r="V162" s="437"/>
      <c r="W162" s="437"/>
      <c r="X162" s="437"/>
      <c r="Y162" s="229" t="s">
        <v>235</v>
      </c>
      <c r="Z162" s="229"/>
      <c r="AA162" s="229">
        <v>2</v>
      </c>
      <c r="AB162" s="285"/>
      <c r="AC162" s="229"/>
      <c r="AD162" s="285"/>
      <c r="AE162" s="229"/>
      <c r="AF162" s="229"/>
      <c r="AG162" s="229">
        <v>2</v>
      </c>
      <c r="AH162" s="229"/>
      <c r="AI162" s="229"/>
      <c r="AJ162" s="229"/>
      <c r="AK162" s="230">
        <v>43109</v>
      </c>
      <c r="AL162" s="229">
        <v>2</v>
      </c>
      <c r="AM162" s="230"/>
      <c r="AN162" s="229"/>
      <c r="AO162" s="437"/>
      <c r="AP162" s="437"/>
      <c r="AQ162" s="437"/>
      <c r="AR162" s="437"/>
      <c r="AS162" s="437"/>
      <c r="AT162" s="229">
        <v>5</v>
      </c>
      <c r="AU162" s="229">
        <v>1</v>
      </c>
      <c r="AV162" s="229">
        <v>1</v>
      </c>
      <c r="AW162" s="229">
        <v>1</v>
      </c>
      <c r="AX162" s="229"/>
      <c r="AY162" s="229">
        <v>1</v>
      </c>
      <c r="AZ162" s="229">
        <v>42.7</v>
      </c>
      <c r="BA162" s="229"/>
      <c r="BB162" s="229">
        <v>153.15</v>
      </c>
      <c r="BC162" s="229">
        <v>153.17</v>
      </c>
      <c r="BD162" s="229">
        <v>153.16</v>
      </c>
      <c r="BE162" s="229">
        <v>612.62</v>
      </c>
      <c r="BF162" s="229">
        <v>2.54</v>
      </c>
      <c r="BG162" s="437"/>
      <c r="BH162" s="229">
        <v>2</v>
      </c>
    </row>
    <row r="163" spans="1:60" s="186" customFormat="1" ht="18" customHeight="1">
      <c r="A163" s="420"/>
      <c r="B163" s="425" t="s">
        <v>239</v>
      </c>
      <c r="C163" s="229"/>
      <c r="D163" s="229" t="s">
        <v>259</v>
      </c>
      <c r="E163" s="230">
        <v>43400</v>
      </c>
      <c r="F163" s="230">
        <v>43410</v>
      </c>
      <c r="G163" s="230"/>
      <c r="H163" s="230">
        <v>43214</v>
      </c>
      <c r="I163" s="230"/>
      <c r="J163" s="230">
        <v>43257</v>
      </c>
      <c r="K163" s="229">
        <v>223</v>
      </c>
      <c r="L163" s="229"/>
      <c r="M163" s="229">
        <v>22.4</v>
      </c>
      <c r="N163" s="229">
        <v>3</v>
      </c>
      <c r="O163" s="229">
        <v>84</v>
      </c>
      <c r="P163" s="229">
        <v>2</v>
      </c>
      <c r="Q163" s="268"/>
      <c r="R163" s="229">
        <v>44.8</v>
      </c>
      <c r="S163" s="229">
        <v>31.3</v>
      </c>
      <c r="T163" s="229">
        <v>35.8</v>
      </c>
      <c r="U163" s="268"/>
      <c r="V163" s="268"/>
      <c r="W163" s="268"/>
      <c r="X163" s="268"/>
      <c r="Y163" s="229">
        <v>0.1</v>
      </c>
      <c r="Z163" s="229">
        <v>2</v>
      </c>
      <c r="AA163" s="229"/>
      <c r="AB163" s="285">
        <v>1</v>
      </c>
      <c r="AC163" s="229"/>
      <c r="AD163" s="285"/>
      <c r="AE163" s="229"/>
      <c r="AF163" s="229"/>
      <c r="AG163" s="229"/>
      <c r="AH163" s="229"/>
      <c r="AI163" s="229"/>
      <c r="AJ163" s="229"/>
      <c r="AK163" s="230">
        <v>43128</v>
      </c>
      <c r="AL163" s="229">
        <v>2</v>
      </c>
      <c r="AM163" s="230">
        <v>43168</v>
      </c>
      <c r="AN163" s="229" t="s">
        <v>229</v>
      </c>
      <c r="AO163" s="268"/>
      <c r="AP163" s="268"/>
      <c r="AQ163" s="268"/>
      <c r="AR163" s="268"/>
      <c r="AS163" s="268"/>
      <c r="AT163" s="229">
        <v>5</v>
      </c>
      <c r="AU163" s="229">
        <v>1</v>
      </c>
      <c r="AV163" s="229">
        <v>1</v>
      </c>
      <c r="AW163" s="229">
        <v>1</v>
      </c>
      <c r="AX163" s="229"/>
      <c r="AY163" s="229">
        <v>1</v>
      </c>
      <c r="AZ163" s="229">
        <v>41.3</v>
      </c>
      <c r="BA163" s="229">
        <v>746</v>
      </c>
      <c r="BB163" s="229">
        <v>138.3</v>
      </c>
      <c r="BC163" s="229">
        <v>147.2</v>
      </c>
      <c r="BD163" s="229">
        <v>142.75</v>
      </c>
      <c r="BE163" s="229">
        <v>634.48</v>
      </c>
      <c r="BF163" s="229">
        <v>5.18</v>
      </c>
      <c r="BG163" s="268"/>
      <c r="BH163" s="229">
        <v>2</v>
      </c>
    </row>
    <row r="164" spans="1:60" s="186" customFormat="1" ht="18" customHeight="1">
      <c r="A164" s="420"/>
      <c r="B164" s="425" t="s">
        <v>239</v>
      </c>
      <c r="C164" s="229"/>
      <c r="D164" s="229" t="s">
        <v>261</v>
      </c>
      <c r="E164" s="230">
        <v>43399</v>
      </c>
      <c r="F164" s="230">
        <v>43410</v>
      </c>
      <c r="G164" s="230"/>
      <c r="H164" s="230">
        <v>43209</v>
      </c>
      <c r="I164" s="230"/>
      <c r="J164" s="230">
        <v>43250</v>
      </c>
      <c r="K164" s="229">
        <v>217</v>
      </c>
      <c r="L164" s="229"/>
      <c r="M164" s="229">
        <v>21.6</v>
      </c>
      <c r="N164" s="229">
        <v>3</v>
      </c>
      <c r="O164" s="229">
        <v>82.6</v>
      </c>
      <c r="P164" s="229">
        <v>2</v>
      </c>
      <c r="Q164" s="268"/>
      <c r="R164" s="229">
        <v>41.75</v>
      </c>
      <c r="S164" s="229">
        <v>43.6</v>
      </c>
      <c r="T164" s="229">
        <v>35.1</v>
      </c>
      <c r="U164" s="268"/>
      <c r="V164" s="268"/>
      <c r="W164" s="268"/>
      <c r="X164" s="268"/>
      <c r="Y164" s="229">
        <v>2</v>
      </c>
      <c r="Z164" s="229">
        <v>2</v>
      </c>
      <c r="AA164" s="229"/>
      <c r="AB164" s="285">
        <v>2</v>
      </c>
      <c r="AC164" s="229"/>
      <c r="AD164" s="285">
        <v>1</v>
      </c>
      <c r="AE164" s="229"/>
      <c r="AF164" s="229">
        <v>1</v>
      </c>
      <c r="AG164" s="229"/>
      <c r="AH164" s="229">
        <v>2</v>
      </c>
      <c r="AI164" s="229">
        <v>69</v>
      </c>
      <c r="AJ164" s="229">
        <v>5</v>
      </c>
      <c r="AK164" s="230">
        <v>43464</v>
      </c>
      <c r="AL164" s="229">
        <v>2</v>
      </c>
      <c r="AM164" s="230">
        <v>43170</v>
      </c>
      <c r="AN164" s="229">
        <v>2</v>
      </c>
      <c r="AO164" s="268"/>
      <c r="AP164" s="268"/>
      <c r="AQ164" s="268"/>
      <c r="AR164" s="268"/>
      <c r="AS164" s="268"/>
      <c r="AT164" s="229">
        <v>5</v>
      </c>
      <c r="AU164" s="229">
        <v>1</v>
      </c>
      <c r="AV164" s="229">
        <v>1</v>
      </c>
      <c r="AW164" s="229">
        <v>1</v>
      </c>
      <c r="AX164" s="229"/>
      <c r="AY164" s="229">
        <v>1</v>
      </c>
      <c r="AZ164" s="229">
        <v>43.1</v>
      </c>
      <c r="BA164" s="229"/>
      <c r="BB164" s="229">
        <v>107.61</v>
      </c>
      <c r="BC164" s="229">
        <v>105.42</v>
      </c>
      <c r="BD164" s="229">
        <v>106.52</v>
      </c>
      <c r="BE164" s="229">
        <v>473.42</v>
      </c>
      <c r="BF164" s="229">
        <v>5.95</v>
      </c>
      <c r="BG164" s="268"/>
      <c r="BH164" s="229">
        <v>2</v>
      </c>
    </row>
    <row r="165" spans="1:60" s="186" customFormat="1" ht="18" customHeight="1">
      <c r="A165" s="420"/>
      <c r="B165" s="425" t="s">
        <v>239</v>
      </c>
      <c r="C165" s="229"/>
      <c r="D165" s="229" t="s">
        <v>262</v>
      </c>
      <c r="E165" s="230">
        <v>43397</v>
      </c>
      <c r="F165" s="230">
        <v>43403</v>
      </c>
      <c r="G165" s="230"/>
      <c r="H165" s="230">
        <v>43209</v>
      </c>
      <c r="I165" s="230"/>
      <c r="J165" s="230">
        <v>43249</v>
      </c>
      <c r="K165" s="285">
        <v>217</v>
      </c>
      <c r="L165" s="285"/>
      <c r="M165" s="229">
        <v>15</v>
      </c>
      <c r="N165" s="229">
        <v>3</v>
      </c>
      <c r="O165" s="229">
        <v>87</v>
      </c>
      <c r="P165" s="229">
        <v>3</v>
      </c>
      <c r="Q165" s="268"/>
      <c r="R165" s="229">
        <v>41.8</v>
      </c>
      <c r="S165" s="229">
        <v>38</v>
      </c>
      <c r="T165" s="229">
        <v>32.9</v>
      </c>
      <c r="U165" s="268"/>
      <c r="V165" s="268"/>
      <c r="W165" s="268"/>
      <c r="X165" s="268"/>
      <c r="Y165" s="229" t="s">
        <v>235</v>
      </c>
      <c r="Z165" s="229">
        <v>2</v>
      </c>
      <c r="AA165" s="229" t="s">
        <v>107</v>
      </c>
      <c r="AB165" s="229" t="s">
        <v>107</v>
      </c>
      <c r="AC165" s="229" t="s">
        <v>107</v>
      </c>
      <c r="AD165" s="229" t="s">
        <v>107</v>
      </c>
      <c r="AE165" s="229"/>
      <c r="AF165" s="229"/>
      <c r="AG165" s="229" t="s">
        <v>107</v>
      </c>
      <c r="AH165" s="229" t="s">
        <v>107</v>
      </c>
      <c r="AI165" s="229"/>
      <c r="AJ165" s="229"/>
      <c r="AK165" s="230"/>
      <c r="AL165" s="229" t="s">
        <v>107</v>
      </c>
      <c r="AM165" s="230">
        <v>43200</v>
      </c>
      <c r="AN165" s="229">
        <v>2</v>
      </c>
      <c r="AO165" s="268"/>
      <c r="AP165" s="268"/>
      <c r="AQ165" s="268"/>
      <c r="AR165" s="268"/>
      <c r="AS165" s="268"/>
      <c r="AT165" s="229">
        <v>5</v>
      </c>
      <c r="AU165" s="229">
        <v>1</v>
      </c>
      <c r="AV165" s="229">
        <v>3</v>
      </c>
      <c r="AW165" s="229">
        <v>1</v>
      </c>
      <c r="AX165" s="229">
        <v>0</v>
      </c>
      <c r="AY165" s="229">
        <v>1</v>
      </c>
      <c r="AZ165" s="229">
        <v>45.9</v>
      </c>
      <c r="BA165" s="229"/>
      <c r="BB165" s="229">
        <v>129.8</v>
      </c>
      <c r="BC165" s="229">
        <v>131.7</v>
      </c>
      <c r="BD165" s="229">
        <v>130.75</v>
      </c>
      <c r="BE165" s="229">
        <v>581.1</v>
      </c>
      <c r="BF165" s="229">
        <v>5.18</v>
      </c>
      <c r="BG165" s="268"/>
      <c r="BH165" s="229">
        <v>2</v>
      </c>
    </row>
    <row r="166" spans="1:60" s="186" customFormat="1" ht="18" customHeight="1">
      <c r="A166" s="420"/>
      <c r="B166" s="425" t="s">
        <v>239</v>
      </c>
      <c r="C166" s="229"/>
      <c r="D166" s="229" t="s">
        <v>263</v>
      </c>
      <c r="E166" s="230">
        <v>43404</v>
      </c>
      <c r="F166" s="230">
        <v>43418</v>
      </c>
      <c r="G166" s="230"/>
      <c r="H166" s="230">
        <v>43210</v>
      </c>
      <c r="I166" s="230"/>
      <c r="J166" s="230">
        <v>43250</v>
      </c>
      <c r="K166" s="229">
        <v>216</v>
      </c>
      <c r="L166" s="229"/>
      <c r="M166" s="229">
        <v>24.7</v>
      </c>
      <c r="N166" s="229">
        <v>3</v>
      </c>
      <c r="O166" s="229">
        <v>78.5</v>
      </c>
      <c r="P166" s="229">
        <v>1</v>
      </c>
      <c r="Q166" s="268"/>
      <c r="R166" s="229">
        <v>40.7</v>
      </c>
      <c r="S166" s="229">
        <v>40.4</v>
      </c>
      <c r="T166" s="229">
        <v>37.2</v>
      </c>
      <c r="U166" s="268"/>
      <c r="V166" s="268"/>
      <c r="W166" s="268"/>
      <c r="X166" s="268"/>
      <c r="Y166" s="229">
        <v>1</v>
      </c>
      <c r="Z166" s="229">
        <v>2</v>
      </c>
      <c r="AA166" s="229">
        <v>56</v>
      </c>
      <c r="AB166" s="285">
        <v>2</v>
      </c>
      <c r="AC166" s="229"/>
      <c r="AD166" s="285"/>
      <c r="AE166" s="229"/>
      <c r="AF166" s="229"/>
      <c r="AG166" s="229"/>
      <c r="AH166" s="229"/>
      <c r="AI166" s="229" t="s">
        <v>107</v>
      </c>
      <c r="AJ166" s="229" t="s">
        <v>107</v>
      </c>
      <c r="AK166" s="230">
        <v>43117</v>
      </c>
      <c r="AL166" s="229">
        <v>2</v>
      </c>
      <c r="AM166" s="230"/>
      <c r="AN166" s="229"/>
      <c r="AO166" s="268"/>
      <c r="AP166" s="268"/>
      <c r="AQ166" s="268"/>
      <c r="AR166" s="268"/>
      <c r="AS166" s="268"/>
      <c r="AT166" s="229">
        <v>5</v>
      </c>
      <c r="AU166" s="229">
        <v>1</v>
      </c>
      <c r="AV166" s="229">
        <v>1</v>
      </c>
      <c r="AW166" s="229">
        <v>1</v>
      </c>
      <c r="AX166" s="229"/>
      <c r="AY166" s="229">
        <v>1</v>
      </c>
      <c r="AZ166" s="229">
        <v>41.1</v>
      </c>
      <c r="BA166" s="229"/>
      <c r="BB166" s="229">
        <v>126.5</v>
      </c>
      <c r="BC166" s="229">
        <v>117.5</v>
      </c>
      <c r="BD166" s="229">
        <v>122</v>
      </c>
      <c r="BE166" s="229">
        <v>542.25</v>
      </c>
      <c r="BF166" s="229">
        <v>3.21</v>
      </c>
      <c r="BG166" s="268"/>
      <c r="BH166" s="229">
        <v>2</v>
      </c>
    </row>
    <row r="167" spans="1:60" s="186" customFormat="1" ht="18" customHeight="1">
      <c r="A167" s="420"/>
      <c r="B167" s="425" t="s">
        <v>239</v>
      </c>
      <c r="C167" s="229"/>
      <c r="D167" s="229" t="s">
        <v>264</v>
      </c>
      <c r="E167" s="230">
        <v>43396</v>
      </c>
      <c r="F167" s="230">
        <v>43406</v>
      </c>
      <c r="G167" s="230"/>
      <c r="H167" s="230">
        <v>43208</v>
      </c>
      <c r="I167" s="230"/>
      <c r="J167" s="230">
        <v>43255</v>
      </c>
      <c r="K167" s="229">
        <v>224</v>
      </c>
      <c r="L167" s="229"/>
      <c r="M167" s="229">
        <v>18</v>
      </c>
      <c r="N167" s="229">
        <v>3</v>
      </c>
      <c r="O167" s="229">
        <v>84</v>
      </c>
      <c r="P167" s="229">
        <v>2</v>
      </c>
      <c r="Q167" s="268"/>
      <c r="R167" s="229">
        <v>40.9</v>
      </c>
      <c r="S167" s="229">
        <v>40.4</v>
      </c>
      <c r="T167" s="229">
        <v>33.7</v>
      </c>
      <c r="U167" s="268"/>
      <c r="V167" s="268"/>
      <c r="W167" s="268"/>
      <c r="X167" s="268"/>
      <c r="Y167" s="229">
        <v>0.75</v>
      </c>
      <c r="Z167" s="229">
        <v>2</v>
      </c>
      <c r="AA167" s="229"/>
      <c r="AB167" s="285">
        <v>1</v>
      </c>
      <c r="AC167" s="229"/>
      <c r="AD167" s="285"/>
      <c r="AE167" s="229"/>
      <c r="AF167" s="229"/>
      <c r="AG167" s="229"/>
      <c r="AH167" s="229">
        <v>1</v>
      </c>
      <c r="AI167" s="229"/>
      <c r="AJ167" s="229">
        <v>1</v>
      </c>
      <c r="AK167" s="230">
        <v>43141</v>
      </c>
      <c r="AL167" s="229">
        <v>1</v>
      </c>
      <c r="AM167" s="230">
        <v>43197</v>
      </c>
      <c r="AN167" s="229">
        <v>2</v>
      </c>
      <c r="AO167" s="268"/>
      <c r="AP167" s="268"/>
      <c r="AQ167" s="268"/>
      <c r="AR167" s="268"/>
      <c r="AS167" s="268"/>
      <c r="AT167" s="229" t="s">
        <v>267</v>
      </c>
      <c r="AU167" s="229" t="s">
        <v>256</v>
      </c>
      <c r="AV167" s="229" t="s">
        <v>256</v>
      </c>
      <c r="AW167" s="229">
        <v>3</v>
      </c>
      <c r="AX167" s="229"/>
      <c r="AY167" s="229" t="s">
        <v>265</v>
      </c>
      <c r="AZ167" s="229">
        <v>41.5</v>
      </c>
      <c r="BA167" s="229">
        <v>818</v>
      </c>
      <c r="BB167" s="229">
        <v>114.7</v>
      </c>
      <c r="BC167" s="229">
        <v>115.9</v>
      </c>
      <c r="BD167" s="229">
        <v>115.3</v>
      </c>
      <c r="BE167" s="229">
        <v>512.47</v>
      </c>
      <c r="BF167" s="229">
        <v>7.46</v>
      </c>
      <c r="BG167" s="268"/>
      <c r="BH167" s="229">
        <v>2</v>
      </c>
    </row>
    <row r="168" spans="1:60" s="186" customFormat="1" ht="18" customHeight="1">
      <c r="A168" s="420"/>
      <c r="B168" s="425" t="s">
        <v>239</v>
      </c>
      <c r="C168" s="229"/>
      <c r="D168" s="229" t="s">
        <v>266</v>
      </c>
      <c r="E168" s="230">
        <v>43397</v>
      </c>
      <c r="F168" s="230">
        <v>43411</v>
      </c>
      <c r="G168" s="230"/>
      <c r="H168" s="230">
        <v>43215</v>
      </c>
      <c r="I168" s="230">
        <v>43217</v>
      </c>
      <c r="J168" s="230">
        <v>43257</v>
      </c>
      <c r="K168" s="229">
        <v>225</v>
      </c>
      <c r="L168" s="229"/>
      <c r="M168" s="229">
        <v>23</v>
      </c>
      <c r="N168" s="229">
        <v>3</v>
      </c>
      <c r="O168" s="229">
        <v>72.6</v>
      </c>
      <c r="P168" s="229">
        <v>1</v>
      </c>
      <c r="Q168" s="268"/>
      <c r="R168" s="229">
        <v>42.33</v>
      </c>
      <c r="S168" s="229">
        <v>33.7</v>
      </c>
      <c r="T168" s="229">
        <v>37.4</v>
      </c>
      <c r="U168" s="268"/>
      <c r="V168" s="268"/>
      <c r="W168" s="268"/>
      <c r="X168" s="268"/>
      <c r="Y168" s="229">
        <v>0.5</v>
      </c>
      <c r="Z168" s="229">
        <v>2</v>
      </c>
      <c r="AA168" s="229"/>
      <c r="AB168" s="285" t="s">
        <v>107</v>
      </c>
      <c r="AC168" s="229"/>
      <c r="AD168" s="285" t="s">
        <v>107</v>
      </c>
      <c r="AE168" s="229"/>
      <c r="AF168" s="229">
        <v>1</v>
      </c>
      <c r="AG168" s="229"/>
      <c r="AH168" s="229">
        <v>2</v>
      </c>
      <c r="AI168" s="229"/>
      <c r="AJ168" s="229" t="s">
        <v>107</v>
      </c>
      <c r="AK168" s="230">
        <v>43112</v>
      </c>
      <c r="AL168" s="229" t="s">
        <v>229</v>
      </c>
      <c r="AM168" s="230">
        <v>43167</v>
      </c>
      <c r="AN168" s="229">
        <v>2</v>
      </c>
      <c r="AO168" s="268"/>
      <c r="AP168" s="268"/>
      <c r="AQ168" s="268"/>
      <c r="AR168" s="268"/>
      <c r="AS168" s="268"/>
      <c r="AT168" s="229" t="s">
        <v>267</v>
      </c>
      <c r="AU168" s="229">
        <v>1</v>
      </c>
      <c r="AV168" s="229">
        <v>1</v>
      </c>
      <c r="AW168" s="229">
        <v>1</v>
      </c>
      <c r="AX168" s="229">
        <v>0.3</v>
      </c>
      <c r="AY168" s="229" t="s">
        <v>265</v>
      </c>
      <c r="AZ168" s="229">
        <v>33.2</v>
      </c>
      <c r="BA168" s="229"/>
      <c r="BB168" s="229">
        <v>65.5</v>
      </c>
      <c r="BC168" s="229">
        <v>62.4</v>
      </c>
      <c r="BD168" s="229">
        <v>63.95</v>
      </c>
      <c r="BE168" s="285">
        <v>473.7</v>
      </c>
      <c r="BF168" s="285">
        <v>3.13</v>
      </c>
      <c r="BG168" s="268"/>
      <c r="BH168" s="229">
        <v>2</v>
      </c>
    </row>
    <row r="169" spans="1:60" s="186" customFormat="1" ht="18" customHeight="1">
      <c r="A169" s="420"/>
      <c r="B169" s="425" t="s">
        <v>239</v>
      </c>
      <c r="C169" s="229"/>
      <c r="D169" s="229" t="s">
        <v>268</v>
      </c>
      <c r="E169" s="230">
        <v>43399</v>
      </c>
      <c r="F169" s="230">
        <v>43408</v>
      </c>
      <c r="G169" s="230"/>
      <c r="H169" s="230">
        <v>43210</v>
      </c>
      <c r="I169" s="230">
        <v>43212</v>
      </c>
      <c r="J169" s="230">
        <v>43255</v>
      </c>
      <c r="K169" s="229">
        <v>222</v>
      </c>
      <c r="L169" s="229"/>
      <c r="M169" s="229">
        <v>18</v>
      </c>
      <c r="N169" s="229">
        <v>2</v>
      </c>
      <c r="O169" s="229">
        <v>90.5</v>
      </c>
      <c r="P169" s="229">
        <v>5</v>
      </c>
      <c r="Q169" s="268"/>
      <c r="R169" s="229">
        <v>39.69</v>
      </c>
      <c r="S169" s="229">
        <v>36.3</v>
      </c>
      <c r="T169" s="229">
        <v>30.9</v>
      </c>
      <c r="U169" s="268"/>
      <c r="V169" s="268"/>
      <c r="W169" s="268"/>
      <c r="X169" s="268"/>
      <c r="Y169" s="229"/>
      <c r="Z169" s="229"/>
      <c r="AA169" s="229"/>
      <c r="AB169" s="285"/>
      <c r="AC169" s="229"/>
      <c r="AD169" s="285"/>
      <c r="AE169" s="229"/>
      <c r="AF169" s="229"/>
      <c r="AG169" s="229"/>
      <c r="AH169" s="229"/>
      <c r="AI169" s="229">
        <v>1</v>
      </c>
      <c r="AJ169" s="229">
        <v>2</v>
      </c>
      <c r="AK169" s="230"/>
      <c r="AL169" s="229"/>
      <c r="AM169" s="230"/>
      <c r="AN169" s="229"/>
      <c r="AO169" s="268"/>
      <c r="AP169" s="268"/>
      <c r="AQ169" s="268"/>
      <c r="AR169" s="268"/>
      <c r="AS169" s="268"/>
      <c r="AT169" s="229">
        <v>5</v>
      </c>
      <c r="AU169" s="229">
        <v>1</v>
      </c>
      <c r="AV169" s="229">
        <v>1</v>
      </c>
      <c r="AW169" s="229">
        <v>1</v>
      </c>
      <c r="AX169" s="229">
        <v>0</v>
      </c>
      <c r="AY169" s="229">
        <v>1</v>
      </c>
      <c r="AZ169" s="229">
        <v>41.3</v>
      </c>
      <c r="BA169" s="229"/>
      <c r="BB169" s="395">
        <v>110.1</v>
      </c>
      <c r="BC169" s="395">
        <v>107.35</v>
      </c>
      <c r="BD169" s="395">
        <v>108.72</v>
      </c>
      <c r="BE169" s="395">
        <v>479.47</v>
      </c>
      <c r="BF169" s="395">
        <v>5.32</v>
      </c>
      <c r="BG169" s="268"/>
      <c r="BH169" s="229">
        <v>2</v>
      </c>
    </row>
    <row r="170" spans="1:60" s="186" customFormat="1" ht="18" customHeight="1">
      <c r="A170" s="420"/>
      <c r="B170" s="425" t="s">
        <v>239</v>
      </c>
      <c r="C170" s="229"/>
      <c r="D170" s="229" t="s">
        <v>269</v>
      </c>
      <c r="E170" s="229"/>
      <c r="F170" s="229"/>
      <c r="G170" s="229"/>
      <c r="H170" s="229"/>
      <c r="I170" s="229"/>
      <c r="J170" s="229"/>
      <c r="K170" s="343">
        <v>221.8</v>
      </c>
      <c r="L170" s="343"/>
      <c r="M170" s="344">
        <v>19.4</v>
      </c>
      <c r="N170" s="344"/>
      <c r="O170" s="344">
        <v>81.8</v>
      </c>
      <c r="P170" s="344"/>
      <c r="Q170" s="268"/>
      <c r="R170" s="343">
        <v>41.6</v>
      </c>
      <c r="S170" s="344">
        <v>37</v>
      </c>
      <c r="T170" s="344">
        <v>34.7</v>
      </c>
      <c r="U170" s="268"/>
      <c r="V170" s="268"/>
      <c r="W170" s="268"/>
      <c r="X170" s="268"/>
      <c r="Y170" s="229"/>
      <c r="Z170" s="229"/>
      <c r="AA170" s="229"/>
      <c r="AB170" s="285"/>
      <c r="AC170" s="229"/>
      <c r="AD170" s="285"/>
      <c r="AE170" s="229"/>
      <c r="AF170" s="229"/>
      <c r="AG170" s="229"/>
      <c r="AH170" s="229"/>
      <c r="AI170" s="229"/>
      <c r="AJ170" s="229"/>
      <c r="AK170" s="230"/>
      <c r="AL170" s="229"/>
      <c r="AM170" s="230"/>
      <c r="AN170" s="229"/>
      <c r="AO170" s="268"/>
      <c r="AP170" s="268"/>
      <c r="AQ170" s="268"/>
      <c r="AR170" s="268"/>
      <c r="AS170" s="268"/>
      <c r="AT170" s="229"/>
      <c r="AU170" s="229"/>
      <c r="AV170" s="229"/>
      <c r="AW170" s="229"/>
      <c r="AX170" s="229"/>
      <c r="AY170" s="229"/>
      <c r="AZ170" s="344">
        <v>41.3</v>
      </c>
      <c r="BA170" s="344"/>
      <c r="BB170" s="344"/>
      <c r="BC170" s="344"/>
      <c r="BD170" s="344"/>
      <c r="BE170" s="344">
        <v>536.44</v>
      </c>
      <c r="BF170" s="344">
        <v>4.91</v>
      </c>
      <c r="BG170" s="268"/>
      <c r="BH170" s="344">
        <v>2</v>
      </c>
    </row>
  </sheetData>
  <sheetProtection/>
  <mergeCells count="69">
    <mergeCell ref="C1:X1"/>
    <mergeCell ref="Y1:AR1"/>
    <mergeCell ref="AT1:BH1"/>
    <mergeCell ref="Y2:Z2"/>
    <mergeCell ref="AB2:AC2"/>
    <mergeCell ref="AD2:AF2"/>
    <mergeCell ref="AG2:AH2"/>
    <mergeCell ref="AI2:AJ2"/>
    <mergeCell ref="AK2:AL2"/>
    <mergeCell ref="AM2:AN2"/>
    <mergeCell ref="AO2:AP2"/>
    <mergeCell ref="AQ2:AR2"/>
    <mergeCell ref="BB2:BD2"/>
    <mergeCell ref="A4:A37"/>
    <mergeCell ref="A38:A70"/>
    <mergeCell ref="A71:A104"/>
    <mergeCell ref="A105:A138"/>
    <mergeCell ref="A139:A170"/>
    <mergeCell ref="C2:C3"/>
    <mergeCell ref="C4:C15"/>
    <mergeCell ref="C16:C26"/>
    <mergeCell ref="C27:C37"/>
    <mergeCell ref="C38:C49"/>
    <mergeCell ref="C50:C60"/>
    <mergeCell ref="C61:C70"/>
    <mergeCell ref="C71:C82"/>
    <mergeCell ref="C83:C93"/>
    <mergeCell ref="C94:C104"/>
    <mergeCell ref="C105:C116"/>
    <mergeCell ref="C117:C127"/>
    <mergeCell ref="C128:C138"/>
    <mergeCell ref="C139:C149"/>
    <mergeCell ref="C150:C160"/>
    <mergeCell ref="C161:C170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A2:AA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E2:BE3"/>
    <mergeCell ref="BF2:BF3"/>
    <mergeCell ref="BG2:BG3"/>
    <mergeCell ref="BH2:BH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zoomScaleSheetLayoutView="100" workbookViewId="0" topLeftCell="A19">
      <selection activeCell="AI18" sqref="AI17:AI18"/>
    </sheetView>
  </sheetViews>
  <sheetFormatPr defaultColWidth="9.00390625" defaultRowHeight="14.25"/>
  <cols>
    <col min="3" max="4" width="4.625" style="0" customWidth="1"/>
    <col min="8" max="11" width="5.875" style="0" customWidth="1"/>
    <col min="21" max="25" width="5.25390625" style="0" customWidth="1"/>
    <col min="26" max="35" width="5.75390625" style="0" customWidth="1"/>
    <col min="36" max="41" width="6.125" style="0" customWidth="1"/>
  </cols>
  <sheetData>
    <row r="1" spans="1:41" ht="20.25">
      <c r="A1" s="145" t="s">
        <v>301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1:41" ht="14.25">
      <c r="A2" s="146" t="s">
        <v>302</v>
      </c>
      <c r="B2" s="146" t="s">
        <v>303</v>
      </c>
      <c r="C2" s="146" t="s">
        <v>304</v>
      </c>
      <c r="D2" s="146" t="s">
        <v>305</v>
      </c>
      <c r="E2" s="146" t="s">
        <v>3</v>
      </c>
      <c r="F2" s="147" t="s">
        <v>306</v>
      </c>
      <c r="G2" s="148"/>
      <c r="H2" s="148"/>
      <c r="I2" s="148"/>
      <c r="J2" s="148"/>
      <c r="K2" s="165"/>
      <c r="L2" s="147" t="s">
        <v>307</v>
      </c>
      <c r="M2" s="148"/>
      <c r="N2" s="148"/>
      <c r="O2" s="148"/>
      <c r="P2" s="148"/>
      <c r="Q2" s="148"/>
      <c r="R2" s="148"/>
      <c r="S2" s="148"/>
      <c r="T2" s="165"/>
      <c r="U2" s="170" t="s">
        <v>308</v>
      </c>
      <c r="V2" s="170"/>
      <c r="W2" s="170" t="s">
        <v>309</v>
      </c>
      <c r="X2" s="170"/>
      <c r="Y2" s="146" t="s">
        <v>310</v>
      </c>
      <c r="Z2" s="168" t="s">
        <v>29</v>
      </c>
      <c r="AA2" s="168"/>
      <c r="AB2" s="168" t="s">
        <v>28</v>
      </c>
      <c r="AC2" s="168"/>
      <c r="AD2" s="168" t="s">
        <v>311</v>
      </c>
      <c r="AE2" s="168"/>
      <c r="AF2" s="170" t="s">
        <v>312</v>
      </c>
      <c r="AG2" s="170"/>
      <c r="AH2" s="170" t="s">
        <v>313</v>
      </c>
      <c r="AI2" s="170"/>
      <c r="AJ2" s="146" t="s">
        <v>314</v>
      </c>
      <c r="AK2" s="146" t="s">
        <v>315</v>
      </c>
      <c r="AL2" s="172" t="s">
        <v>316</v>
      </c>
      <c r="AM2" s="172"/>
      <c r="AN2" s="172"/>
      <c r="AO2" s="172"/>
    </row>
    <row r="3" spans="1:41" ht="60">
      <c r="A3" s="146"/>
      <c r="B3" s="146"/>
      <c r="C3" s="146"/>
      <c r="D3" s="146"/>
      <c r="E3" s="146"/>
      <c r="F3" s="149" t="s">
        <v>317</v>
      </c>
      <c r="G3" s="150" t="s">
        <v>318</v>
      </c>
      <c r="H3" s="151" t="s">
        <v>319</v>
      </c>
      <c r="I3" s="151" t="s">
        <v>320</v>
      </c>
      <c r="J3" s="166" t="s">
        <v>321</v>
      </c>
      <c r="K3" s="146" t="s">
        <v>322</v>
      </c>
      <c r="L3" s="167" t="s">
        <v>323</v>
      </c>
      <c r="M3" s="167" t="s">
        <v>324</v>
      </c>
      <c r="N3" s="167" t="s">
        <v>325</v>
      </c>
      <c r="O3" s="167" t="s">
        <v>326</v>
      </c>
      <c r="P3" s="167" t="s">
        <v>327</v>
      </c>
      <c r="Q3" s="171" t="s">
        <v>328</v>
      </c>
      <c r="R3" s="171" t="s">
        <v>329</v>
      </c>
      <c r="S3" s="167" t="s">
        <v>330</v>
      </c>
      <c r="T3" s="167" t="s">
        <v>331</v>
      </c>
      <c r="U3" s="146" t="s">
        <v>58</v>
      </c>
      <c r="V3" s="146" t="s">
        <v>332</v>
      </c>
      <c r="W3" s="149" t="s">
        <v>333</v>
      </c>
      <c r="X3" s="146" t="s">
        <v>334</v>
      </c>
      <c r="Y3" s="146"/>
      <c r="Z3" s="149" t="s">
        <v>333</v>
      </c>
      <c r="AA3" s="146" t="s">
        <v>334</v>
      </c>
      <c r="AB3" s="149" t="s">
        <v>333</v>
      </c>
      <c r="AC3" s="146" t="s">
        <v>334</v>
      </c>
      <c r="AD3" s="146" t="s">
        <v>335</v>
      </c>
      <c r="AE3" s="146" t="s">
        <v>336</v>
      </c>
      <c r="AF3" s="146" t="s">
        <v>337</v>
      </c>
      <c r="AG3" s="150" t="s">
        <v>334</v>
      </c>
      <c r="AH3" s="175" t="s">
        <v>338</v>
      </c>
      <c r="AI3" s="175" t="s">
        <v>334</v>
      </c>
      <c r="AJ3" s="146" t="s">
        <v>339</v>
      </c>
      <c r="AK3" s="146"/>
      <c r="AL3" s="149" t="s">
        <v>340</v>
      </c>
      <c r="AM3" s="149" t="s">
        <v>341</v>
      </c>
      <c r="AN3" s="149" t="s">
        <v>18</v>
      </c>
      <c r="AO3" s="149" t="s">
        <v>342</v>
      </c>
    </row>
    <row r="4" spans="1:41" ht="14.25">
      <c r="A4" s="152">
        <v>1</v>
      </c>
      <c r="B4" s="153" t="s">
        <v>343</v>
      </c>
      <c r="C4" s="78" t="s">
        <v>69</v>
      </c>
      <c r="D4" s="78" t="s">
        <v>344</v>
      </c>
      <c r="E4" s="78" t="s">
        <v>345</v>
      </c>
      <c r="F4" s="22">
        <v>477.219166666667</v>
      </c>
      <c r="G4" s="66">
        <f>(F4-457.63)/457.63*100</f>
        <v>4.280568727283391</v>
      </c>
      <c r="H4" s="34"/>
      <c r="I4" s="43" t="s">
        <v>346</v>
      </c>
      <c r="J4" s="43" t="s">
        <v>347</v>
      </c>
      <c r="K4" s="79">
        <v>7</v>
      </c>
      <c r="L4" s="34">
        <v>812</v>
      </c>
      <c r="M4" s="28">
        <v>14.55</v>
      </c>
      <c r="N4" s="28">
        <v>32.3</v>
      </c>
      <c r="O4" s="28">
        <v>64.7</v>
      </c>
      <c r="P4" s="28">
        <v>7.4</v>
      </c>
      <c r="Q4" s="84">
        <v>272</v>
      </c>
      <c r="R4" s="84">
        <v>78.2</v>
      </c>
      <c r="S4" s="28">
        <v>66</v>
      </c>
      <c r="T4" s="172" t="s">
        <v>348</v>
      </c>
      <c r="U4" s="66">
        <v>1.26</v>
      </c>
      <c r="V4" s="20" t="s">
        <v>349</v>
      </c>
      <c r="W4" s="20"/>
      <c r="X4" s="20"/>
      <c r="Y4" s="20"/>
      <c r="Z4" s="22">
        <v>18.9</v>
      </c>
      <c r="AA4" s="20" t="s">
        <v>350</v>
      </c>
      <c r="AB4" s="20">
        <v>9</v>
      </c>
      <c r="AC4" s="20" t="s">
        <v>351</v>
      </c>
      <c r="AD4" s="20">
        <v>0.4</v>
      </c>
      <c r="AE4" s="20" t="s">
        <v>349</v>
      </c>
      <c r="AF4" s="128">
        <v>1.42630744849445</v>
      </c>
      <c r="AG4" s="168" t="s">
        <v>352</v>
      </c>
      <c r="AH4" s="68">
        <v>3.73333333333333</v>
      </c>
      <c r="AI4" s="175" t="s">
        <v>353</v>
      </c>
      <c r="AJ4" s="129">
        <v>209.583333333333</v>
      </c>
      <c r="AK4" s="28">
        <f>AJ4-209.4</f>
        <v>0.18333333333299606</v>
      </c>
      <c r="AL4" s="22">
        <v>78.4166666666667</v>
      </c>
      <c r="AM4" s="22">
        <v>30.855</v>
      </c>
      <c r="AN4" s="22">
        <v>39.995</v>
      </c>
      <c r="AO4" s="22">
        <v>38.4245454545455</v>
      </c>
    </row>
    <row r="5" spans="1:41" ht="14.25">
      <c r="A5" s="152"/>
      <c r="B5" s="154"/>
      <c r="C5" s="155" t="s">
        <v>93</v>
      </c>
      <c r="D5" s="155" t="s">
        <v>354</v>
      </c>
      <c r="E5" s="78" t="s">
        <v>355</v>
      </c>
      <c r="F5" s="22">
        <v>515.719545454545</v>
      </c>
      <c r="G5" s="66">
        <v>6.18723525326775</v>
      </c>
      <c r="H5" s="34" t="s">
        <v>356</v>
      </c>
      <c r="I5" s="43" t="s">
        <v>357</v>
      </c>
      <c r="J5" s="43" t="s">
        <v>358</v>
      </c>
      <c r="K5" s="34">
        <v>1</v>
      </c>
      <c r="L5" s="168">
        <v>835</v>
      </c>
      <c r="M5" s="68">
        <v>13.16</v>
      </c>
      <c r="N5" s="28">
        <v>29.4</v>
      </c>
      <c r="O5" s="28">
        <v>65.5</v>
      </c>
      <c r="P5" s="28">
        <v>5.5</v>
      </c>
      <c r="Q5" s="84">
        <v>272</v>
      </c>
      <c r="R5" s="84">
        <v>64</v>
      </c>
      <c r="S5" s="28">
        <v>67.9</v>
      </c>
      <c r="T5" s="172" t="s">
        <v>348</v>
      </c>
      <c r="U5" s="20">
        <v>1.05</v>
      </c>
      <c r="V5" s="20" t="s">
        <v>349</v>
      </c>
      <c r="W5" s="20">
        <v>0</v>
      </c>
      <c r="X5" s="20" t="s">
        <v>349</v>
      </c>
      <c r="Y5" s="20"/>
      <c r="Z5" s="20">
        <v>51.25</v>
      </c>
      <c r="AA5" s="20" t="s">
        <v>359</v>
      </c>
      <c r="AB5" s="20">
        <v>5</v>
      </c>
      <c r="AC5" s="20" t="s">
        <v>360</v>
      </c>
      <c r="AD5" s="20"/>
      <c r="AE5" s="20"/>
      <c r="AF5" s="124">
        <v>0.321543408360129</v>
      </c>
      <c r="AG5" s="168" t="s">
        <v>352</v>
      </c>
      <c r="AH5" s="68">
        <v>3.8</v>
      </c>
      <c r="AI5" s="175" t="s">
        <v>353</v>
      </c>
      <c r="AJ5" s="129">
        <v>192.727272727273</v>
      </c>
      <c r="AK5" s="28">
        <f>AJ5-193.7</f>
        <v>-0.9727272727269849</v>
      </c>
      <c r="AL5" s="22">
        <v>76.2363636363636</v>
      </c>
      <c r="AM5" s="22">
        <v>34.2236363636364</v>
      </c>
      <c r="AN5" s="22">
        <v>37.8172727272727</v>
      </c>
      <c r="AO5" s="22">
        <v>41.1309090909091</v>
      </c>
    </row>
    <row r="6" spans="1:41" ht="14.25">
      <c r="A6" s="152"/>
      <c r="B6" s="154"/>
      <c r="C6" s="156"/>
      <c r="D6" s="156"/>
      <c r="E6" s="157" t="s">
        <v>361</v>
      </c>
      <c r="F6" s="103">
        <f>AVERAGE(F4:F5)</f>
        <v>496.469356060606</v>
      </c>
      <c r="G6" s="66">
        <f>(F6-471.65)/471.65*100</f>
        <v>5.26224023335228</v>
      </c>
      <c r="H6" s="29"/>
      <c r="I6" s="39"/>
      <c r="J6" s="39"/>
      <c r="K6" s="34"/>
      <c r="L6" s="112">
        <f aca="true" t="shared" si="0" ref="L6:S6">AVERAGE(L4:L5)</f>
        <v>823.5</v>
      </c>
      <c r="M6" s="103">
        <f t="shared" si="0"/>
        <v>13.855</v>
      </c>
      <c r="N6" s="103">
        <f t="shared" si="0"/>
        <v>30.849999999999998</v>
      </c>
      <c r="O6" s="103">
        <f t="shared" si="0"/>
        <v>65.1</v>
      </c>
      <c r="P6" s="103">
        <f t="shared" si="0"/>
        <v>6.45</v>
      </c>
      <c r="Q6" s="112">
        <f t="shared" si="0"/>
        <v>272</v>
      </c>
      <c r="R6" s="112">
        <f t="shared" si="0"/>
        <v>71.1</v>
      </c>
      <c r="S6" s="103">
        <f t="shared" si="0"/>
        <v>66.95</v>
      </c>
      <c r="T6" s="173" t="s">
        <v>348</v>
      </c>
      <c r="U6" s="20"/>
      <c r="V6" s="20"/>
      <c r="W6" s="97"/>
      <c r="X6" s="97"/>
      <c r="Y6" s="174" t="s">
        <v>349</v>
      </c>
      <c r="Z6" s="97"/>
      <c r="AA6" s="97" t="s">
        <v>359</v>
      </c>
      <c r="AB6" s="97"/>
      <c r="AC6" s="97" t="s">
        <v>351</v>
      </c>
      <c r="AD6" s="97"/>
      <c r="AE6" s="20" t="s">
        <v>349</v>
      </c>
      <c r="AF6" s="125"/>
      <c r="AG6" s="176" t="s">
        <v>352</v>
      </c>
      <c r="AH6" s="70"/>
      <c r="AI6" s="177"/>
      <c r="AJ6" s="178">
        <f aca="true" t="shared" si="1" ref="AJ6:AO6">AVERAGE(AJ4:AJ5)</f>
        <v>201.155303030303</v>
      </c>
      <c r="AK6" s="38">
        <f>AJ6-201.57</f>
        <v>-0.41469696969699044</v>
      </c>
      <c r="AL6" s="103">
        <f t="shared" si="1"/>
        <v>77.32651515151515</v>
      </c>
      <c r="AM6" s="103">
        <f t="shared" si="1"/>
        <v>32.5393181818182</v>
      </c>
      <c r="AN6" s="103">
        <f t="shared" si="1"/>
        <v>38.90613636363635</v>
      </c>
      <c r="AO6" s="103">
        <f t="shared" si="1"/>
        <v>39.777727272727304</v>
      </c>
    </row>
    <row r="7" spans="1:41" ht="14.25">
      <c r="A7" s="152"/>
      <c r="B7" s="158"/>
      <c r="C7" s="159" t="s">
        <v>362</v>
      </c>
      <c r="D7" s="159"/>
      <c r="E7" s="159" t="s">
        <v>363</v>
      </c>
      <c r="F7" s="103">
        <v>458.3</v>
      </c>
      <c r="G7" s="66">
        <v>4.63</v>
      </c>
      <c r="H7" s="160"/>
      <c r="I7" s="39"/>
      <c r="J7" s="39"/>
      <c r="K7" s="34">
        <v>3</v>
      </c>
      <c r="L7" s="112"/>
      <c r="M7" s="103"/>
      <c r="N7" s="103"/>
      <c r="O7" s="103"/>
      <c r="P7" s="103"/>
      <c r="Q7" s="112"/>
      <c r="R7" s="112"/>
      <c r="S7" s="103"/>
      <c r="T7" s="173"/>
      <c r="U7" s="20"/>
      <c r="V7" s="20"/>
      <c r="W7" s="97"/>
      <c r="X7" s="97"/>
      <c r="Y7" s="97"/>
      <c r="Z7" s="97"/>
      <c r="AA7" s="97"/>
      <c r="AB7" s="97"/>
      <c r="AC7" s="97"/>
      <c r="AD7" s="97"/>
      <c r="AE7" s="97"/>
      <c r="AF7" s="125"/>
      <c r="AG7" s="176"/>
      <c r="AH7" s="70"/>
      <c r="AI7" s="177"/>
      <c r="AJ7" s="178"/>
      <c r="AK7" s="38"/>
      <c r="AL7" s="103"/>
      <c r="AM7" s="103"/>
      <c r="AN7" s="103"/>
      <c r="AO7" s="103"/>
    </row>
    <row r="8" spans="1:41" ht="14.25">
      <c r="A8" s="152">
        <v>2</v>
      </c>
      <c r="B8" s="153" t="s">
        <v>364</v>
      </c>
      <c r="C8" s="78" t="s">
        <v>143</v>
      </c>
      <c r="D8" s="78" t="s">
        <v>69</v>
      </c>
      <c r="E8" s="78" t="s">
        <v>345</v>
      </c>
      <c r="F8" s="22">
        <v>484.630833333333</v>
      </c>
      <c r="G8" s="66">
        <f>(F8-457.63)/457.63*100</f>
        <v>5.900144949704563</v>
      </c>
      <c r="H8" s="161"/>
      <c r="I8" s="43" t="s">
        <v>365</v>
      </c>
      <c r="J8" s="43" t="s">
        <v>366</v>
      </c>
      <c r="K8" s="79">
        <v>3</v>
      </c>
      <c r="L8" s="34">
        <v>787</v>
      </c>
      <c r="M8" s="28">
        <v>15.34</v>
      </c>
      <c r="N8" s="28">
        <v>31</v>
      </c>
      <c r="O8" s="28">
        <v>55.3</v>
      </c>
      <c r="P8" s="28">
        <v>14.5</v>
      </c>
      <c r="Q8" s="84">
        <v>568</v>
      </c>
      <c r="R8" s="84">
        <v>135.4</v>
      </c>
      <c r="S8" s="28">
        <v>45</v>
      </c>
      <c r="T8" s="172" t="s">
        <v>348</v>
      </c>
      <c r="U8" s="66">
        <v>1.37</v>
      </c>
      <c r="V8" s="20" t="s">
        <v>350</v>
      </c>
      <c r="W8" s="20"/>
      <c r="X8" s="20"/>
      <c r="Y8" s="174"/>
      <c r="Z8" s="22">
        <v>32.05</v>
      </c>
      <c r="AA8" s="20" t="s">
        <v>360</v>
      </c>
      <c r="AB8" s="20">
        <v>7</v>
      </c>
      <c r="AC8" s="20" t="s">
        <v>359</v>
      </c>
      <c r="AD8" s="20">
        <v>16.6</v>
      </c>
      <c r="AE8" s="20" t="s">
        <v>360</v>
      </c>
      <c r="AF8" s="128">
        <v>0.496688741721854</v>
      </c>
      <c r="AG8" s="168" t="s">
        <v>352</v>
      </c>
      <c r="AH8" s="68">
        <v>3.93333333333333</v>
      </c>
      <c r="AI8" s="168" t="s">
        <v>367</v>
      </c>
      <c r="AJ8" s="129">
        <v>209.666666666667</v>
      </c>
      <c r="AK8" s="28">
        <f>AJ8-209.4</f>
        <v>0.26666666666699257</v>
      </c>
      <c r="AL8" s="22">
        <v>80.7583333333333</v>
      </c>
      <c r="AM8" s="22">
        <v>32.4691666666667</v>
      </c>
      <c r="AN8" s="22">
        <v>38.725</v>
      </c>
      <c r="AO8" s="22">
        <v>40.3036363636364</v>
      </c>
    </row>
    <row r="9" spans="1:41" ht="14.25">
      <c r="A9" s="152"/>
      <c r="B9" s="154"/>
      <c r="C9" s="155" t="s">
        <v>146</v>
      </c>
      <c r="D9" s="155" t="s">
        <v>344</v>
      </c>
      <c r="E9" s="78" t="s">
        <v>355</v>
      </c>
      <c r="F9" s="22">
        <v>514.027727272727</v>
      </c>
      <c r="G9" s="66">
        <v>5.83888798417181</v>
      </c>
      <c r="H9" s="34" t="s">
        <v>356</v>
      </c>
      <c r="I9" s="43" t="s">
        <v>357</v>
      </c>
      <c r="J9" s="43" t="s">
        <v>368</v>
      </c>
      <c r="K9" s="34">
        <v>2</v>
      </c>
      <c r="L9" s="168">
        <v>814</v>
      </c>
      <c r="M9" s="68">
        <v>14.12</v>
      </c>
      <c r="N9" s="28">
        <v>28.9</v>
      </c>
      <c r="O9" s="28">
        <v>54.7</v>
      </c>
      <c r="P9" s="28">
        <v>6.6</v>
      </c>
      <c r="Q9" s="84">
        <v>494</v>
      </c>
      <c r="R9" s="84">
        <v>94</v>
      </c>
      <c r="S9" s="28">
        <v>52.6</v>
      </c>
      <c r="T9" s="172" t="s">
        <v>348</v>
      </c>
      <c r="U9" s="20">
        <v>1.81</v>
      </c>
      <c r="V9" s="20" t="s">
        <v>350</v>
      </c>
      <c r="W9" s="20">
        <v>0.3</v>
      </c>
      <c r="X9" s="20" t="s">
        <v>350</v>
      </c>
      <c r="Y9" s="20"/>
      <c r="Z9" s="20">
        <v>59.38</v>
      </c>
      <c r="AA9" s="20" t="s">
        <v>359</v>
      </c>
      <c r="AB9" s="20">
        <v>7</v>
      </c>
      <c r="AC9" s="20" t="s">
        <v>359</v>
      </c>
      <c r="AD9" s="20"/>
      <c r="AE9" s="20"/>
      <c r="AF9" s="124">
        <v>1.45161290322581</v>
      </c>
      <c r="AG9" s="168" t="s">
        <v>352</v>
      </c>
      <c r="AH9" s="68">
        <v>3.88</v>
      </c>
      <c r="AI9" s="175" t="s">
        <v>353</v>
      </c>
      <c r="AJ9" s="129">
        <v>194.454545454545</v>
      </c>
      <c r="AK9" s="28">
        <f>AJ9-193.7</f>
        <v>0.7545454545450241</v>
      </c>
      <c r="AL9" s="22">
        <v>78.9636363636364</v>
      </c>
      <c r="AM9" s="22">
        <v>33.3445454545455</v>
      </c>
      <c r="AN9" s="22">
        <v>37.9781818181818</v>
      </c>
      <c r="AO9" s="22">
        <v>42.4163636363636</v>
      </c>
    </row>
    <row r="10" spans="1:41" ht="14.25">
      <c r="A10" s="152"/>
      <c r="B10" s="154"/>
      <c r="C10" s="156"/>
      <c r="D10" s="156"/>
      <c r="E10" s="157" t="s">
        <v>361</v>
      </c>
      <c r="F10" s="103">
        <f>AVERAGE(F8:F9)</f>
        <v>499.32928030303003</v>
      </c>
      <c r="G10" s="66">
        <f>(F10-471.65)/471.65*100</f>
        <v>5.868606022056621</v>
      </c>
      <c r="H10" s="29"/>
      <c r="I10" s="39"/>
      <c r="J10" s="39"/>
      <c r="K10" s="34"/>
      <c r="L10" s="112">
        <f aca="true" t="shared" si="2" ref="L10:S10">AVERAGE(L8:L9)</f>
        <v>800.5</v>
      </c>
      <c r="M10" s="103">
        <f t="shared" si="2"/>
        <v>14.73</v>
      </c>
      <c r="N10" s="103">
        <f t="shared" si="2"/>
        <v>29.95</v>
      </c>
      <c r="O10" s="103">
        <f t="shared" si="2"/>
        <v>55</v>
      </c>
      <c r="P10" s="103">
        <f t="shared" si="2"/>
        <v>10.55</v>
      </c>
      <c r="Q10" s="112">
        <f t="shared" si="2"/>
        <v>531</v>
      </c>
      <c r="R10" s="112">
        <f t="shared" si="2"/>
        <v>114.7</v>
      </c>
      <c r="S10" s="103">
        <f t="shared" si="2"/>
        <v>48.8</v>
      </c>
      <c r="T10" s="173" t="s">
        <v>348</v>
      </c>
      <c r="U10" s="20"/>
      <c r="V10" s="20"/>
      <c r="W10" s="97"/>
      <c r="X10" s="97"/>
      <c r="Y10" s="174" t="s">
        <v>350</v>
      </c>
      <c r="Z10" s="97"/>
      <c r="AA10" s="97" t="s">
        <v>359</v>
      </c>
      <c r="AB10" s="97"/>
      <c r="AC10" s="97" t="s">
        <v>359</v>
      </c>
      <c r="AD10" s="97"/>
      <c r="AE10" s="20" t="s">
        <v>360</v>
      </c>
      <c r="AF10" s="125"/>
      <c r="AG10" s="176" t="s">
        <v>352</v>
      </c>
      <c r="AH10" s="70"/>
      <c r="AI10" s="177"/>
      <c r="AJ10" s="178">
        <f aca="true" t="shared" si="3" ref="AJ10:AO10">AVERAGE(AJ8:AJ9)</f>
        <v>202.060606060606</v>
      </c>
      <c r="AK10" s="38">
        <f>AJ10-201.57</f>
        <v>0.4906060606060123</v>
      </c>
      <c r="AL10" s="103">
        <f t="shared" si="3"/>
        <v>79.86098484848485</v>
      </c>
      <c r="AM10" s="103">
        <f t="shared" si="3"/>
        <v>32.9068560606061</v>
      </c>
      <c r="AN10" s="103">
        <f t="shared" si="3"/>
        <v>38.3515909090909</v>
      </c>
      <c r="AO10" s="103">
        <f t="shared" si="3"/>
        <v>41.36</v>
      </c>
    </row>
    <row r="11" spans="1:41" ht="14.25">
      <c r="A11" s="152"/>
      <c r="B11" s="158"/>
      <c r="C11" s="152" t="s">
        <v>369</v>
      </c>
      <c r="D11" s="159"/>
      <c r="E11" s="159" t="s">
        <v>363</v>
      </c>
      <c r="F11" s="103">
        <v>462.49</v>
      </c>
      <c r="G11" s="66">
        <v>5.59</v>
      </c>
      <c r="H11" s="160"/>
      <c r="I11" s="39"/>
      <c r="J11" s="39"/>
      <c r="K11" s="34">
        <v>2</v>
      </c>
      <c r="L11" s="112"/>
      <c r="M11" s="103"/>
      <c r="N11" s="103"/>
      <c r="O11" s="103"/>
      <c r="P11" s="103"/>
      <c r="Q11" s="112"/>
      <c r="R11" s="112"/>
      <c r="S11" s="103"/>
      <c r="T11" s="173"/>
      <c r="U11" s="20"/>
      <c r="V11" s="20"/>
      <c r="W11" s="97"/>
      <c r="X11" s="97"/>
      <c r="Y11" s="97"/>
      <c r="Z11" s="97"/>
      <c r="AA11" s="97"/>
      <c r="AB11" s="97"/>
      <c r="AC11" s="97"/>
      <c r="AD11" s="97"/>
      <c r="AE11" s="97"/>
      <c r="AF11" s="125"/>
      <c r="AG11" s="176"/>
      <c r="AH11" s="70"/>
      <c r="AI11" s="177"/>
      <c r="AJ11" s="178"/>
      <c r="AK11" s="38"/>
      <c r="AL11" s="103"/>
      <c r="AM11" s="103"/>
      <c r="AN11" s="103"/>
      <c r="AO11" s="103"/>
    </row>
    <row r="12" spans="1:41" ht="14.25">
      <c r="A12" s="152">
        <v>3</v>
      </c>
      <c r="B12" s="153" t="s">
        <v>370</v>
      </c>
      <c r="C12" s="78" t="s">
        <v>371</v>
      </c>
      <c r="D12" s="78" t="s">
        <v>371</v>
      </c>
      <c r="E12" s="78" t="s">
        <v>345</v>
      </c>
      <c r="F12" s="22">
        <v>457.628333333333</v>
      </c>
      <c r="G12" s="66">
        <v>0</v>
      </c>
      <c r="H12" s="34"/>
      <c r="I12" s="43"/>
      <c r="J12" s="43"/>
      <c r="K12" s="34" t="s">
        <v>68</v>
      </c>
      <c r="L12" s="34">
        <v>785</v>
      </c>
      <c r="M12" s="28">
        <v>15.22</v>
      </c>
      <c r="N12" s="28">
        <v>31.6</v>
      </c>
      <c r="O12" s="28">
        <v>53.4</v>
      </c>
      <c r="P12" s="28">
        <v>6.8</v>
      </c>
      <c r="Q12" s="84">
        <v>385</v>
      </c>
      <c r="R12" s="84">
        <v>102.2</v>
      </c>
      <c r="S12" s="28">
        <v>46.5</v>
      </c>
      <c r="T12" s="172" t="s">
        <v>348</v>
      </c>
      <c r="U12" s="66">
        <v>1.67</v>
      </c>
      <c r="V12" s="20" t="s">
        <v>350</v>
      </c>
      <c r="W12" s="20"/>
      <c r="X12" s="20"/>
      <c r="Y12" s="174"/>
      <c r="Z12" s="22">
        <v>13.13</v>
      </c>
      <c r="AA12" s="20" t="s">
        <v>350</v>
      </c>
      <c r="AB12" s="20">
        <v>7</v>
      </c>
      <c r="AC12" s="20" t="s">
        <v>359</v>
      </c>
      <c r="AD12" s="20">
        <v>72</v>
      </c>
      <c r="AE12" s="20" t="s">
        <v>351</v>
      </c>
      <c r="AF12" s="128">
        <v>0.747663551401869</v>
      </c>
      <c r="AG12" s="168" t="s">
        <v>352</v>
      </c>
      <c r="AH12" s="68">
        <v>4</v>
      </c>
      <c r="AI12" s="168" t="s">
        <v>372</v>
      </c>
      <c r="AJ12" s="129">
        <v>209.416666666667</v>
      </c>
      <c r="AK12" s="28">
        <f>AJ12-209.4</f>
        <v>0.01666666666699257</v>
      </c>
      <c r="AL12" s="22">
        <v>84.475</v>
      </c>
      <c r="AM12" s="22">
        <v>30.1025</v>
      </c>
      <c r="AN12" s="22">
        <v>41.0766666666667</v>
      </c>
      <c r="AO12" s="22">
        <v>38.2554545454545</v>
      </c>
    </row>
    <row r="13" spans="1:41" ht="14.25">
      <c r="A13" s="152"/>
      <c r="B13" s="154"/>
      <c r="C13" s="78" t="s">
        <v>371</v>
      </c>
      <c r="D13" s="78" t="s">
        <v>371</v>
      </c>
      <c r="E13" s="78" t="s">
        <v>355</v>
      </c>
      <c r="F13" s="22">
        <v>485.672090909091</v>
      </c>
      <c r="G13" s="66">
        <v>0.000430520536762786</v>
      </c>
      <c r="H13" s="34"/>
      <c r="I13" s="43"/>
      <c r="J13" s="43"/>
      <c r="K13" s="34">
        <v>8</v>
      </c>
      <c r="L13" s="168">
        <v>825</v>
      </c>
      <c r="M13" s="68">
        <v>14.73</v>
      </c>
      <c r="N13" s="28">
        <v>30.1</v>
      </c>
      <c r="O13" s="28">
        <v>52.8</v>
      </c>
      <c r="P13" s="28">
        <v>4.4</v>
      </c>
      <c r="Q13" s="84">
        <v>417</v>
      </c>
      <c r="R13" s="84">
        <v>85</v>
      </c>
      <c r="S13" s="28">
        <v>53.9</v>
      </c>
      <c r="T13" s="172" t="s">
        <v>348</v>
      </c>
      <c r="U13" s="20">
        <v>2.13</v>
      </c>
      <c r="V13" s="20" t="s">
        <v>350</v>
      </c>
      <c r="W13" s="20">
        <v>0.1</v>
      </c>
      <c r="X13" s="20" t="s">
        <v>350</v>
      </c>
      <c r="Y13" s="20"/>
      <c r="Z13" s="20">
        <v>46.25</v>
      </c>
      <c r="AA13" s="20" t="s">
        <v>359</v>
      </c>
      <c r="AB13" s="20">
        <v>5</v>
      </c>
      <c r="AC13" s="20" t="s">
        <v>360</v>
      </c>
      <c r="AD13" s="20"/>
      <c r="AE13" s="20"/>
      <c r="AF13" s="124">
        <v>0.272851296043656</v>
      </c>
      <c r="AG13" s="168" t="s">
        <v>352</v>
      </c>
      <c r="AH13" s="68">
        <v>4</v>
      </c>
      <c r="AI13" s="179" t="s">
        <v>372</v>
      </c>
      <c r="AJ13" s="129">
        <v>193.727272727273</v>
      </c>
      <c r="AK13" s="28">
        <f>AJ13-193.7</f>
        <v>0.027272727273015107</v>
      </c>
      <c r="AL13" s="22">
        <v>84.1909090909091</v>
      </c>
      <c r="AM13" s="22">
        <v>31.2609090909091</v>
      </c>
      <c r="AN13" s="22">
        <v>39.6963636363636</v>
      </c>
      <c r="AO13" s="22">
        <v>40.4772727272727</v>
      </c>
    </row>
    <row r="14" spans="1:41" ht="14.25">
      <c r="A14" s="152"/>
      <c r="B14" s="154"/>
      <c r="C14" s="162"/>
      <c r="D14" s="162"/>
      <c r="E14" s="157" t="s">
        <v>361</v>
      </c>
      <c r="F14" s="103">
        <f>AVERAGE(F12:F13)</f>
        <v>471.650212121212</v>
      </c>
      <c r="G14" s="66">
        <f>(F14-471.65)/471.65*100</f>
        <v>4.497428432737618E-05</v>
      </c>
      <c r="H14" s="29"/>
      <c r="I14" s="39"/>
      <c r="J14" s="39"/>
      <c r="K14" s="34"/>
      <c r="L14" s="112">
        <f aca="true" t="shared" si="4" ref="L14:S14">AVERAGE(L12:L13)</f>
        <v>805</v>
      </c>
      <c r="M14" s="103">
        <f t="shared" si="4"/>
        <v>14.975000000000001</v>
      </c>
      <c r="N14" s="103">
        <f t="shared" si="4"/>
        <v>30.85</v>
      </c>
      <c r="O14" s="103">
        <f t="shared" si="4"/>
        <v>53.099999999999994</v>
      </c>
      <c r="P14" s="103">
        <f t="shared" si="4"/>
        <v>5.6</v>
      </c>
      <c r="Q14" s="112">
        <f t="shared" si="4"/>
        <v>401</v>
      </c>
      <c r="R14" s="112">
        <f t="shared" si="4"/>
        <v>93.6</v>
      </c>
      <c r="S14" s="103">
        <f t="shared" si="4"/>
        <v>50.2</v>
      </c>
      <c r="T14" s="173" t="s">
        <v>348</v>
      </c>
      <c r="U14" s="20"/>
      <c r="V14" s="20"/>
      <c r="W14" s="97"/>
      <c r="X14" s="97"/>
      <c r="Y14" s="174" t="s">
        <v>350</v>
      </c>
      <c r="Z14" s="97"/>
      <c r="AA14" s="97" t="s">
        <v>359</v>
      </c>
      <c r="AB14" s="97"/>
      <c r="AC14" s="97" t="s">
        <v>359</v>
      </c>
      <c r="AD14" s="97"/>
      <c r="AE14" s="20" t="s">
        <v>351</v>
      </c>
      <c r="AF14" s="125"/>
      <c r="AG14" s="176" t="s">
        <v>352</v>
      </c>
      <c r="AH14" s="70"/>
      <c r="AI14" s="85"/>
      <c r="AJ14" s="178">
        <f aca="true" t="shared" si="5" ref="AJ14:AO14">AVERAGE(AJ12:AJ13)</f>
        <v>201.57196969697</v>
      </c>
      <c r="AK14" s="38"/>
      <c r="AL14" s="103">
        <f t="shared" si="5"/>
        <v>84.33295454545456</v>
      </c>
      <c r="AM14" s="103">
        <f t="shared" si="5"/>
        <v>30.68170454545455</v>
      </c>
      <c r="AN14" s="103">
        <f t="shared" si="5"/>
        <v>40.386515151515155</v>
      </c>
      <c r="AO14" s="103">
        <f t="shared" si="5"/>
        <v>39.3663636363636</v>
      </c>
    </row>
    <row r="15" spans="1:41" ht="14.25">
      <c r="A15" s="152"/>
      <c r="B15" s="158"/>
      <c r="C15" s="152" t="s">
        <v>369</v>
      </c>
      <c r="D15" s="159"/>
      <c r="E15" s="159" t="s">
        <v>363</v>
      </c>
      <c r="F15" s="103">
        <v>438</v>
      </c>
      <c r="G15" s="66"/>
      <c r="H15" s="160"/>
      <c r="I15" s="39"/>
      <c r="J15" s="39"/>
      <c r="K15" s="34">
        <v>4</v>
      </c>
      <c r="L15" s="112"/>
      <c r="M15" s="103"/>
      <c r="N15" s="103"/>
      <c r="O15" s="103"/>
      <c r="P15" s="103"/>
      <c r="Q15" s="112"/>
      <c r="R15" s="112"/>
      <c r="S15" s="103"/>
      <c r="T15" s="173"/>
      <c r="U15" s="20"/>
      <c r="V15" s="20"/>
      <c r="W15" s="97"/>
      <c r="X15" s="97"/>
      <c r="Y15" s="97"/>
      <c r="Z15" s="97"/>
      <c r="AA15" s="97"/>
      <c r="AB15" s="97"/>
      <c r="AC15" s="97"/>
      <c r="AD15" s="97"/>
      <c r="AE15" s="97"/>
      <c r="AF15" s="125"/>
      <c r="AG15" s="176"/>
      <c r="AH15" s="70"/>
      <c r="AI15" s="85"/>
      <c r="AJ15" s="178"/>
      <c r="AK15" s="38"/>
      <c r="AL15" s="103"/>
      <c r="AM15" s="103"/>
      <c r="AN15" s="103"/>
      <c r="AO15" s="103"/>
    </row>
    <row r="16" spans="1:41" ht="14.25">
      <c r="A16" s="152">
        <v>4</v>
      </c>
      <c r="B16" s="153" t="s">
        <v>373</v>
      </c>
      <c r="C16" s="78" t="s">
        <v>133</v>
      </c>
      <c r="D16" s="78" t="s">
        <v>374</v>
      </c>
      <c r="E16" s="78" t="s">
        <v>345</v>
      </c>
      <c r="F16" s="22">
        <v>474.903333333333</v>
      </c>
      <c r="G16" s="66">
        <f>(F16-457.63)/457.63*100</f>
        <v>3.774519444383678</v>
      </c>
      <c r="H16" s="34"/>
      <c r="I16" s="43" t="s">
        <v>375</v>
      </c>
      <c r="J16" s="43" t="s">
        <v>375</v>
      </c>
      <c r="K16" s="79">
        <v>8</v>
      </c>
      <c r="L16" s="34">
        <v>791</v>
      </c>
      <c r="M16" s="28">
        <v>16.56</v>
      </c>
      <c r="N16" s="28">
        <v>35.8</v>
      </c>
      <c r="O16" s="28">
        <v>65.6</v>
      </c>
      <c r="P16" s="28">
        <v>8</v>
      </c>
      <c r="Q16" s="84">
        <v>362</v>
      </c>
      <c r="R16" s="84">
        <v>98</v>
      </c>
      <c r="S16" s="28">
        <v>63.6</v>
      </c>
      <c r="T16" s="172" t="s">
        <v>376</v>
      </c>
      <c r="U16" s="66">
        <v>1.55</v>
      </c>
      <c r="V16" s="20" t="s">
        <v>350</v>
      </c>
      <c r="W16" s="20"/>
      <c r="X16" s="20"/>
      <c r="Y16" s="174"/>
      <c r="Z16" s="22">
        <v>52.13</v>
      </c>
      <c r="AA16" s="20" t="s">
        <v>360</v>
      </c>
      <c r="AB16" s="20">
        <v>9</v>
      </c>
      <c r="AC16" s="20" t="s">
        <v>351</v>
      </c>
      <c r="AD16" s="20">
        <v>18.4</v>
      </c>
      <c r="AE16" s="20" t="s">
        <v>360</v>
      </c>
      <c r="AF16" s="128">
        <v>0.72992700729927</v>
      </c>
      <c r="AG16" s="168" t="s">
        <v>352</v>
      </c>
      <c r="AH16" s="68">
        <v>3.91111111111111</v>
      </c>
      <c r="AI16" s="168" t="s">
        <v>367</v>
      </c>
      <c r="AJ16" s="129">
        <v>208.416666666667</v>
      </c>
      <c r="AK16" s="28">
        <f>AJ16-209.4</f>
        <v>-0.9833333333330074</v>
      </c>
      <c r="AL16" s="22">
        <v>79.1166666666667</v>
      </c>
      <c r="AM16" s="22">
        <v>31.4925</v>
      </c>
      <c r="AN16" s="22">
        <v>38.5958333333333</v>
      </c>
      <c r="AO16" s="22">
        <v>40.8327272727273</v>
      </c>
    </row>
    <row r="17" spans="1:41" ht="14.25">
      <c r="A17" s="152"/>
      <c r="B17" s="154"/>
      <c r="C17" s="155" t="s">
        <v>139</v>
      </c>
      <c r="D17" s="155" t="s">
        <v>377</v>
      </c>
      <c r="E17" s="78" t="s">
        <v>355</v>
      </c>
      <c r="F17" s="22">
        <v>509.693636363636</v>
      </c>
      <c r="G17" s="66">
        <v>0.98</v>
      </c>
      <c r="H17" s="34"/>
      <c r="I17" s="43" t="s">
        <v>347</v>
      </c>
      <c r="J17" s="43" t="s">
        <v>378</v>
      </c>
      <c r="K17" s="169">
        <v>8</v>
      </c>
      <c r="L17" s="168">
        <v>829</v>
      </c>
      <c r="M17" s="68">
        <v>14.89</v>
      </c>
      <c r="N17" s="28">
        <v>32.7</v>
      </c>
      <c r="O17" s="28">
        <v>68.1</v>
      </c>
      <c r="P17" s="28">
        <v>5.4</v>
      </c>
      <c r="Q17" s="84">
        <v>460</v>
      </c>
      <c r="R17" s="84">
        <v>102</v>
      </c>
      <c r="S17" s="28">
        <v>66.7</v>
      </c>
      <c r="T17" s="172" t="s">
        <v>348</v>
      </c>
      <c r="U17" s="20">
        <v>2.22</v>
      </c>
      <c r="V17" s="20" t="s">
        <v>350</v>
      </c>
      <c r="W17" s="20">
        <v>0.3</v>
      </c>
      <c r="X17" s="20" t="s">
        <v>350</v>
      </c>
      <c r="Y17" s="20"/>
      <c r="Z17" s="20">
        <v>45.63</v>
      </c>
      <c r="AA17" s="20" t="s">
        <v>359</v>
      </c>
      <c r="AB17" s="20">
        <v>3</v>
      </c>
      <c r="AC17" s="20" t="s">
        <v>350</v>
      </c>
      <c r="AD17" s="20"/>
      <c r="AE17" s="20"/>
      <c r="AF17" s="124">
        <v>0</v>
      </c>
      <c r="AG17" s="168" t="s">
        <v>352</v>
      </c>
      <c r="AH17" s="68">
        <v>3.96666666666667</v>
      </c>
      <c r="AI17" s="179" t="s">
        <v>367</v>
      </c>
      <c r="AJ17" s="129">
        <v>194.909090909091</v>
      </c>
      <c r="AK17" s="28">
        <f>AJ17-195.8</f>
        <v>-0.8909090909090196</v>
      </c>
      <c r="AL17" s="22">
        <v>82.9909090909091</v>
      </c>
      <c r="AM17" s="22">
        <v>31.8109090909091</v>
      </c>
      <c r="AN17" s="22">
        <v>38.7090909090909</v>
      </c>
      <c r="AO17" s="22">
        <v>42.0090909090909</v>
      </c>
    </row>
    <row r="18" spans="1:41" ht="14.25">
      <c r="A18" s="152"/>
      <c r="B18" s="154"/>
      <c r="C18" s="156"/>
      <c r="D18" s="156"/>
      <c r="E18" s="157" t="s">
        <v>361</v>
      </c>
      <c r="F18" s="103">
        <f>AVERAGE(F16:F17)</f>
        <v>492.2984848484845</v>
      </c>
      <c r="G18" s="66">
        <f>(F18-481.17)/481.17*100</f>
        <v>2.312796900988113</v>
      </c>
      <c r="H18" s="29"/>
      <c r="I18" s="39"/>
      <c r="J18" s="39"/>
      <c r="K18" s="169"/>
      <c r="L18" s="112">
        <f aca="true" t="shared" si="6" ref="L18:S18">AVERAGE(L16:L17)</f>
        <v>810</v>
      </c>
      <c r="M18" s="103">
        <f t="shared" si="6"/>
        <v>15.725</v>
      </c>
      <c r="N18" s="103">
        <f t="shared" si="6"/>
        <v>34.25</v>
      </c>
      <c r="O18" s="103">
        <f t="shared" si="6"/>
        <v>66.85</v>
      </c>
      <c r="P18" s="103">
        <f t="shared" si="6"/>
        <v>6.7</v>
      </c>
      <c r="Q18" s="112">
        <f t="shared" si="6"/>
        <v>411</v>
      </c>
      <c r="R18" s="112">
        <f t="shared" si="6"/>
        <v>100</v>
      </c>
      <c r="S18" s="103">
        <f t="shared" si="6"/>
        <v>65.15</v>
      </c>
      <c r="T18" s="173" t="s">
        <v>376</v>
      </c>
      <c r="U18" s="20"/>
      <c r="V18" s="20"/>
      <c r="W18" s="97"/>
      <c r="X18" s="97"/>
      <c r="Y18" s="174" t="s">
        <v>350</v>
      </c>
      <c r="Z18" s="97"/>
      <c r="AA18" s="97" t="s">
        <v>359</v>
      </c>
      <c r="AB18" s="97"/>
      <c r="AC18" s="20" t="s">
        <v>351</v>
      </c>
      <c r="AD18" s="97"/>
      <c r="AE18" s="20" t="s">
        <v>360</v>
      </c>
      <c r="AF18" s="125"/>
      <c r="AG18" s="176" t="s">
        <v>352</v>
      </c>
      <c r="AH18" s="70"/>
      <c r="AI18" s="180"/>
      <c r="AJ18" s="178">
        <f aca="true" t="shared" si="7" ref="AJ18:AO18">AVERAGE(AJ16:AJ17)</f>
        <v>201.66287878787898</v>
      </c>
      <c r="AK18" s="38">
        <f>AJ18-202.62</f>
        <v>-0.9571212121210237</v>
      </c>
      <c r="AL18" s="22">
        <f t="shared" si="7"/>
        <v>81.0537878787879</v>
      </c>
      <c r="AM18" s="22">
        <f t="shared" si="7"/>
        <v>31.65170454545455</v>
      </c>
      <c r="AN18" s="22">
        <f t="shared" si="7"/>
        <v>38.652462121212096</v>
      </c>
      <c r="AO18" s="22">
        <f t="shared" si="7"/>
        <v>41.4209090909091</v>
      </c>
    </row>
    <row r="19" spans="1:41" ht="14.25">
      <c r="A19" s="152"/>
      <c r="B19" s="158"/>
      <c r="C19" s="152" t="s">
        <v>369</v>
      </c>
      <c r="D19" s="152"/>
      <c r="E19" s="163" t="s">
        <v>363</v>
      </c>
      <c r="F19" s="103">
        <v>464.72</v>
      </c>
      <c r="G19" s="66">
        <v>6.1</v>
      </c>
      <c r="H19" s="160"/>
      <c r="I19" s="39"/>
      <c r="J19" s="39"/>
      <c r="K19" s="34">
        <v>1</v>
      </c>
      <c r="L19" s="112"/>
      <c r="M19" s="103"/>
      <c r="N19" s="103"/>
      <c r="O19" s="103"/>
      <c r="P19" s="103"/>
      <c r="Q19" s="112"/>
      <c r="R19" s="112"/>
      <c r="S19" s="103"/>
      <c r="T19" s="173"/>
      <c r="U19" s="20"/>
      <c r="V19" s="20"/>
      <c r="W19" s="97"/>
      <c r="X19" s="97"/>
      <c r="Y19" s="97"/>
      <c r="Z19" s="97"/>
      <c r="AA19" s="97"/>
      <c r="AB19" s="97"/>
      <c r="AC19" s="97"/>
      <c r="AD19" s="97"/>
      <c r="AE19" s="97"/>
      <c r="AF19" s="125"/>
      <c r="AG19" s="176"/>
      <c r="AH19" s="70"/>
      <c r="AI19" s="177"/>
      <c r="AJ19" s="178"/>
      <c r="AK19" s="38"/>
      <c r="AL19" s="103"/>
      <c r="AM19" s="103"/>
      <c r="AN19" s="103"/>
      <c r="AO19" s="103"/>
    </row>
    <row r="20" spans="1:41" ht="14.25">
      <c r="A20" s="152">
        <v>5</v>
      </c>
      <c r="B20" s="153" t="s">
        <v>379</v>
      </c>
      <c r="C20" s="78" t="s">
        <v>111</v>
      </c>
      <c r="D20" s="78" t="s">
        <v>354</v>
      </c>
      <c r="E20" s="78" t="s">
        <v>345</v>
      </c>
      <c r="F20" s="22">
        <v>482.4075</v>
      </c>
      <c r="G20" s="66">
        <f>(F20-457.63)/457.63*100</f>
        <v>5.4143085025020286</v>
      </c>
      <c r="H20" s="34"/>
      <c r="I20" s="43" t="s">
        <v>346</v>
      </c>
      <c r="J20" s="43" t="s">
        <v>346</v>
      </c>
      <c r="K20" s="79">
        <v>5</v>
      </c>
      <c r="L20" s="34">
        <v>803</v>
      </c>
      <c r="M20" s="28">
        <v>14.24</v>
      </c>
      <c r="N20" s="28">
        <v>30.7</v>
      </c>
      <c r="O20" s="28">
        <v>57.8</v>
      </c>
      <c r="P20" s="28">
        <v>5</v>
      </c>
      <c r="Q20" s="84">
        <v>210</v>
      </c>
      <c r="R20" s="84">
        <v>65.4</v>
      </c>
      <c r="S20" s="28">
        <v>48.5</v>
      </c>
      <c r="T20" s="172" t="s">
        <v>348</v>
      </c>
      <c r="U20" s="66">
        <v>1.4</v>
      </c>
      <c r="V20" s="20" t="s">
        <v>350</v>
      </c>
      <c r="W20" s="20"/>
      <c r="X20" s="20"/>
      <c r="Y20" s="174"/>
      <c r="Z20" s="22">
        <v>63.75</v>
      </c>
      <c r="AA20" s="20" t="s">
        <v>360</v>
      </c>
      <c r="AB20" s="20">
        <v>9</v>
      </c>
      <c r="AC20" s="20" t="s">
        <v>351</v>
      </c>
      <c r="AD20" s="20">
        <v>7.6</v>
      </c>
      <c r="AE20" s="20" t="s">
        <v>350</v>
      </c>
      <c r="AF20" s="128">
        <v>2.41635687732342</v>
      </c>
      <c r="AG20" s="168" t="s">
        <v>352</v>
      </c>
      <c r="AH20" s="68">
        <v>3.84444444444444</v>
      </c>
      <c r="AI20" s="168" t="s">
        <v>380</v>
      </c>
      <c r="AJ20" s="129">
        <v>210.5</v>
      </c>
      <c r="AK20" s="28">
        <f>AJ20-209.4</f>
        <v>1.0999999999999943</v>
      </c>
      <c r="AL20" s="22">
        <v>85.3333333333333</v>
      </c>
      <c r="AM20" s="22">
        <v>31.6583333333333</v>
      </c>
      <c r="AN20" s="22">
        <v>38.1783333333333</v>
      </c>
      <c r="AO20" s="22">
        <v>40.5272727272727</v>
      </c>
    </row>
    <row r="21" spans="1:41" ht="14.25">
      <c r="A21" s="152"/>
      <c r="B21" s="154"/>
      <c r="C21" s="155" t="s">
        <v>118</v>
      </c>
      <c r="D21" s="155" t="s">
        <v>381</v>
      </c>
      <c r="E21" s="78" t="s">
        <v>355</v>
      </c>
      <c r="F21" s="22">
        <v>529.087272727273</v>
      </c>
      <c r="G21" s="66">
        <v>4.83</v>
      </c>
      <c r="H21" s="34" t="s">
        <v>356</v>
      </c>
      <c r="I21" s="43" t="s">
        <v>368</v>
      </c>
      <c r="J21" s="43" t="s">
        <v>368</v>
      </c>
      <c r="K21" s="169">
        <v>1</v>
      </c>
      <c r="L21" s="168">
        <v>820</v>
      </c>
      <c r="M21" s="68">
        <v>13.81</v>
      </c>
      <c r="N21" s="28">
        <v>29</v>
      </c>
      <c r="O21" s="28">
        <v>57.4</v>
      </c>
      <c r="P21" s="28">
        <v>3.6</v>
      </c>
      <c r="Q21" s="84">
        <v>306</v>
      </c>
      <c r="R21" s="84">
        <v>69</v>
      </c>
      <c r="S21" s="28">
        <v>55.5</v>
      </c>
      <c r="T21" s="172" t="s">
        <v>348</v>
      </c>
      <c r="U21" s="20">
        <v>2.8</v>
      </c>
      <c r="V21" s="20" t="s">
        <v>350</v>
      </c>
      <c r="W21" s="20">
        <v>4.1</v>
      </c>
      <c r="X21" s="20" t="s">
        <v>350</v>
      </c>
      <c r="Y21" s="20"/>
      <c r="Z21" s="20">
        <v>43.59</v>
      </c>
      <c r="AA21" s="20" t="s">
        <v>360</v>
      </c>
      <c r="AB21" s="20">
        <v>7</v>
      </c>
      <c r="AC21" s="20" t="s">
        <v>359</v>
      </c>
      <c r="AD21" s="20"/>
      <c r="AE21" s="20"/>
      <c r="AF21" s="124">
        <v>1.2987012987013</v>
      </c>
      <c r="AG21" s="168" t="s">
        <v>352</v>
      </c>
      <c r="AH21" s="68">
        <v>3.88888888888889</v>
      </c>
      <c r="AI21" s="179" t="s">
        <v>353</v>
      </c>
      <c r="AJ21" s="129">
        <v>197</v>
      </c>
      <c r="AK21" s="28">
        <f>AJ21-195.8</f>
        <v>1.1999999999999886</v>
      </c>
      <c r="AL21" s="22">
        <v>85.1909090909091</v>
      </c>
      <c r="AM21" s="22">
        <v>32.5363636363636</v>
      </c>
      <c r="AN21" s="22">
        <v>40.0545454545455</v>
      </c>
      <c r="AO21" s="22">
        <v>41.9354545454545</v>
      </c>
    </row>
    <row r="22" spans="1:41" ht="14.25">
      <c r="A22" s="152"/>
      <c r="B22" s="154"/>
      <c r="C22" s="156"/>
      <c r="D22" s="156"/>
      <c r="E22" s="157" t="s">
        <v>361</v>
      </c>
      <c r="F22" s="103">
        <f>AVERAGE(F20:F21)</f>
        <v>505.7473863636365</v>
      </c>
      <c r="G22" s="66">
        <f>(F22-481.17)/481.17*100</f>
        <v>5.107838469488224</v>
      </c>
      <c r="H22" s="29"/>
      <c r="I22" s="39"/>
      <c r="J22" s="39"/>
      <c r="K22" s="169"/>
      <c r="L22" s="112">
        <f aca="true" t="shared" si="8" ref="L22:S22">AVERAGE(L20:L21)</f>
        <v>811.5</v>
      </c>
      <c r="M22" s="103">
        <f t="shared" si="8"/>
        <v>14.025</v>
      </c>
      <c r="N22" s="103">
        <f t="shared" si="8"/>
        <v>29.85</v>
      </c>
      <c r="O22" s="103">
        <f t="shared" si="8"/>
        <v>57.599999999999994</v>
      </c>
      <c r="P22" s="103">
        <f t="shared" si="8"/>
        <v>4.3</v>
      </c>
      <c r="Q22" s="112">
        <f t="shared" si="8"/>
        <v>258</v>
      </c>
      <c r="R22" s="112">
        <f t="shared" si="8"/>
        <v>67.2</v>
      </c>
      <c r="S22" s="103">
        <f t="shared" si="8"/>
        <v>52</v>
      </c>
      <c r="T22" s="173" t="s">
        <v>348</v>
      </c>
      <c r="U22" s="20"/>
      <c r="V22" s="20"/>
      <c r="W22" s="97"/>
      <c r="X22" s="97"/>
      <c r="Y22" s="174" t="s">
        <v>350</v>
      </c>
      <c r="Z22" s="97"/>
      <c r="AA22" s="97" t="s">
        <v>360</v>
      </c>
      <c r="AB22" s="97"/>
      <c r="AC22" s="20" t="s">
        <v>351</v>
      </c>
      <c r="AD22" s="97"/>
      <c r="AE22" s="97" t="s">
        <v>350</v>
      </c>
      <c r="AF22" s="125"/>
      <c r="AG22" s="176" t="s">
        <v>352</v>
      </c>
      <c r="AH22" s="70"/>
      <c r="AI22" s="85"/>
      <c r="AJ22" s="178">
        <f>AVERAGE(AJ20:AJ21)</f>
        <v>203.75</v>
      </c>
      <c r="AK22" s="38">
        <f>AJ22-202.62</f>
        <v>1.1299999999999955</v>
      </c>
      <c r="AL22" s="22"/>
      <c r="AM22" s="22"/>
      <c r="AN22" s="22"/>
      <c r="AO22" s="22"/>
    </row>
    <row r="23" spans="1:41" ht="14.25">
      <c r="A23" s="152"/>
      <c r="B23" s="158"/>
      <c r="C23" s="159" t="s">
        <v>382</v>
      </c>
      <c r="D23" s="159"/>
      <c r="E23" s="159" t="s">
        <v>363</v>
      </c>
      <c r="F23" s="103">
        <v>452.62</v>
      </c>
      <c r="G23" s="66">
        <v>4.3</v>
      </c>
      <c r="H23" s="160">
        <v>3</v>
      </c>
      <c r="I23" s="39"/>
      <c r="J23" s="39"/>
      <c r="K23" s="34">
        <v>3</v>
      </c>
      <c r="L23" s="112"/>
      <c r="M23" s="103"/>
      <c r="N23" s="103"/>
      <c r="O23" s="103"/>
      <c r="P23" s="103"/>
      <c r="Q23" s="112"/>
      <c r="R23" s="112"/>
      <c r="S23" s="103"/>
      <c r="T23" s="173"/>
      <c r="U23" s="20"/>
      <c r="V23" s="20"/>
      <c r="W23" s="97"/>
      <c r="X23" s="97"/>
      <c r="Y23" s="97"/>
      <c r="Z23" s="97"/>
      <c r="AA23" s="97"/>
      <c r="AB23" s="97"/>
      <c r="AC23" s="97"/>
      <c r="AD23" s="97"/>
      <c r="AE23" s="97"/>
      <c r="AF23" s="125"/>
      <c r="AG23" s="176"/>
      <c r="AH23" s="70"/>
      <c r="AI23" s="177"/>
      <c r="AJ23" s="178"/>
      <c r="AK23" s="38"/>
      <c r="AL23" s="103"/>
      <c r="AM23" s="103"/>
      <c r="AN23" s="103"/>
      <c r="AO23" s="103"/>
    </row>
    <row r="24" spans="1:41" ht="14.25">
      <c r="A24" s="152">
        <v>6</v>
      </c>
      <c r="B24" s="153" t="s">
        <v>383</v>
      </c>
      <c r="C24" s="78" t="s">
        <v>93</v>
      </c>
      <c r="D24" s="78" t="s">
        <v>133</v>
      </c>
      <c r="E24" s="78" t="s">
        <v>345</v>
      </c>
      <c r="F24" s="22">
        <v>471.430833333333</v>
      </c>
      <c r="G24" s="66">
        <f>(F24-457.63)/457.63*100</f>
        <v>3.015718666462645</v>
      </c>
      <c r="H24" s="34"/>
      <c r="I24" s="43" t="s">
        <v>375</v>
      </c>
      <c r="J24" s="43" t="s">
        <v>384</v>
      </c>
      <c r="K24" s="20">
        <v>10</v>
      </c>
      <c r="L24" s="34">
        <v>776</v>
      </c>
      <c r="M24" s="28">
        <v>16.83</v>
      </c>
      <c r="N24" s="28">
        <v>33.7</v>
      </c>
      <c r="O24" s="28">
        <v>65.5</v>
      </c>
      <c r="P24" s="28">
        <v>17.3</v>
      </c>
      <c r="Q24" s="84">
        <v>488</v>
      </c>
      <c r="R24" s="84">
        <v>123.2</v>
      </c>
      <c r="S24" s="28">
        <v>66.4</v>
      </c>
      <c r="T24" s="172" t="s">
        <v>385</v>
      </c>
      <c r="U24" s="66">
        <v>1.5</v>
      </c>
      <c r="V24" s="20" t="s">
        <v>350</v>
      </c>
      <c r="W24" s="20"/>
      <c r="X24" s="20"/>
      <c r="Y24" s="174"/>
      <c r="Z24" s="22">
        <v>13.1</v>
      </c>
      <c r="AA24" s="20" t="s">
        <v>350</v>
      </c>
      <c r="AB24" s="20">
        <v>9</v>
      </c>
      <c r="AC24" s="20" t="s">
        <v>351</v>
      </c>
      <c r="AD24" s="20">
        <v>69.5</v>
      </c>
      <c r="AE24" s="20" t="s">
        <v>351</v>
      </c>
      <c r="AF24" s="128">
        <v>9.90825688073395</v>
      </c>
      <c r="AG24" s="168" t="s">
        <v>386</v>
      </c>
      <c r="AH24" s="68">
        <v>3.94444444444444</v>
      </c>
      <c r="AI24" s="168" t="s">
        <v>367</v>
      </c>
      <c r="AJ24" s="129">
        <v>209.333333333333</v>
      </c>
      <c r="AK24" s="28">
        <f>AJ24-209.4</f>
        <v>-0.06666666666700394</v>
      </c>
      <c r="AL24" s="22">
        <v>84.075</v>
      </c>
      <c r="AM24" s="22">
        <v>30.4433333333333</v>
      </c>
      <c r="AN24" s="22">
        <v>37.6233333333333</v>
      </c>
      <c r="AO24" s="22">
        <v>42.3863636363636</v>
      </c>
    </row>
    <row r="25" spans="1:41" ht="14.25">
      <c r="A25" s="152"/>
      <c r="B25" s="154"/>
      <c r="C25" s="155" t="s">
        <v>151</v>
      </c>
      <c r="D25" s="155" t="s">
        <v>387</v>
      </c>
      <c r="E25" s="78" t="s">
        <v>355</v>
      </c>
      <c r="F25" s="22">
        <v>517.370909090909</v>
      </c>
      <c r="G25" s="66">
        <v>2.51</v>
      </c>
      <c r="H25" s="34" t="s">
        <v>388</v>
      </c>
      <c r="I25" s="43" t="s">
        <v>347</v>
      </c>
      <c r="J25" s="43" t="s">
        <v>347</v>
      </c>
      <c r="K25" s="169">
        <v>4</v>
      </c>
      <c r="L25" s="168">
        <v>811</v>
      </c>
      <c r="M25" s="68">
        <v>13.85</v>
      </c>
      <c r="N25" s="28">
        <v>26.9</v>
      </c>
      <c r="O25" s="28">
        <v>64.4</v>
      </c>
      <c r="P25" s="28">
        <v>26.2</v>
      </c>
      <c r="Q25" s="84">
        <v>784</v>
      </c>
      <c r="R25" s="84">
        <v>156</v>
      </c>
      <c r="S25" s="28">
        <v>67.7</v>
      </c>
      <c r="T25" s="172" t="s">
        <v>348</v>
      </c>
      <c r="U25" s="20">
        <v>3</v>
      </c>
      <c r="V25" s="20" t="s">
        <v>350</v>
      </c>
      <c r="W25" s="20">
        <v>0.6</v>
      </c>
      <c r="X25" s="20" t="s">
        <v>350</v>
      </c>
      <c r="Y25" s="20"/>
      <c r="Z25" s="20">
        <v>39.38</v>
      </c>
      <c r="AA25" s="20" t="s">
        <v>360</v>
      </c>
      <c r="AB25" s="20">
        <v>1</v>
      </c>
      <c r="AC25" s="20" t="s">
        <v>349</v>
      </c>
      <c r="AD25" s="20"/>
      <c r="AE25" s="20"/>
      <c r="AF25" s="124">
        <v>1.3353115727003</v>
      </c>
      <c r="AG25" s="168" t="s">
        <v>352</v>
      </c>
      <c r="AH25" s="68">
        <v>4.06666666666667</v>
      </c>
      <c r="AI25" s="179" t="s">
        <v>372</v>
      </c>
      <c r="AJ25" s="129">
        <v>195.272727272727</v>
      </c>
      <c r="AK25" s="28">
        <f>AJ25-195.8</f>
        <v>-0.5272727272730151</v>
      </c>
      <c r="AL25" s="22">
        <v>84.9272727272727</v>
      </c>
      <c r="AM25" s="22">
        <v>31.7072727272727</v>
      </c>
      <c r="AN25" s="22">
        <v>37.4545454545455</v>
      </c>
      <c r="AO25" s="22">
        <v>45.0818181818182</v>
      </c>
    </row>
    <row r="26" spans="1:41" ht="14.25">
      <c r="A26" s="152"/>
      <c r="B26" s="154"/>
      <c r="C26" s="156"/>
      <c r="D26" s="156"/>
      <c r="E26" s="157" t="s">
        <v>361</v>
      </c>
      <c r="F26" s="103">
        <f>AVERAGE(F24:F25)</f>
        <v>494.400871212121</v>
      </c>
      <c r="G26" s="66">
        <f>(F26-481.17)/481.17*100</f>
        <v>2.7497290379950896</v>
      </c>
      <c r="H26" s="29"/>
      <c r="I26" s="39"/>
      <c r="J26" s="39"/>
      <c r="K26" s="169"/>
      <c r="L26" s="112">
        <f aca="true" t="shared" si="9" ref="L26:S26">AVERAGE(L24:L25)</f>
        <v>793.5</v>
      </c>
      <c r="M26" s="103">
        <f t="shared" si="9"/>
        <v>15.34</v>
      </c>
      <c r="N26" s="103">
        <f t="shared" si="9"/>
        <v>30.3</v>
      </c>
      <c r="O26" s="103">
        <f t="shared" si="9"/>
        <v>64.95</v>
      </c>
      <c r="P26" s="103">
        <f t="shared" si="9"/>
        <v>21.75</v>
      </c>
      <c r="Q26" s="112">
        <f t="shared" si="9"/>
        <v>636</v>
      </c>
      <c r="R26" s="112">
        <f t="shared" si="9"/>
        <v>139.6</v>
      </c>
      <c r="S26" s="103">
        <f t="shared" si="9"/>
        <v>67.05000000000001</v>
      </c>
      <c r="T26" s="173" t="s">
        <v>385</v>
      </c>
      <c r="U26" s="20"/>
      <c r="V26" s="20"/>
      <c r="W26" s="97"/>
      <c r="X26" s="97"/>
      <c r="Y26" s="174" t="s">
        <v>350</v>
      </c>
      <c r="Z26" s="97"/>
      <c r="AA26" s="97" t="s">
        <v>360</v>
      </c>
      <c r="AB26" s="97"/>
      <c r="AC26" s="20" t="s">
        <v>351</v>
      </c>
      <c r="AD26" s="97"/>
      <c r="AE26" s="97" t="s">
        <v>351</v>
      </c>
      <c r="AF26" s="125"/>
      <c r="AG26" s="176" t="s">
        <v>386</v>
      </c>
      <c r="AH26" s="70"/>
      <c r="AI26" s="85"/>
      <c r="AJ26" s="178">
        <f aca="true" t="shared" si="10" ref="AJ26:AO26">AVERAGE(AJ24:AJ25)</f>
        <v>202.30303030303</v>
      </c>
      <c r="AK26" s="38">
        <f>AJ26-202.62</f>
        <v>-0.31696969697000554</v>
      </c>
      <c r="AL26" s="22">
        <f t="shared" si="10"/>
        <v>84.50113636363635</v>
      </c>
      <c r="AM26" s="22">
        <f t="shared" si="10"/>
        <v>31.075303030302997</v>
      </c>
      <c r="AN26" s="22">
        <f t="shared" si="10"/>
        <v>37.5389393939394</v>
      </c>
      <c r="AO26" s="22">
        <f t="shared" si="10"/>
        <v>43.734090909090895</v>
      </c>
    </row>
    <row r="27" spans="1:41" ht="14.25">
      <c r="A27" s="152"/>
      <c r="B27" s="158"/>
      <c r="C27" s="161" t="s">
        <v>382</v>
      </c>
      <c r="D27" s="161"/>
      <c r="E27" s="163" t="s">
        <v>363</v>
      </c>
      <c r="F27" s="103">
        <v>457.63</v>
      </c>
      <c r="G27" s="66">
        <v>5.46</v>
      </c>
      <c r="H27" s="160"/>
      <c r="I27" s="39"/>
      <c r="J27" s="39"/>
      <c r="K27" s="34">
        <v>1</v>
      </c>
      <c r="L27" s="112"/>
      <c r="M27" s="103"/>
      <c r="N27" s="103"/>
      <c r="O27" s="103"/>
      <c r="P27" s="103"/>
      <c r="Q27" s="112"/>
      <c r="R27" s="112"/>
      <c r="S27" s="103"/>
      <c r="T27" s="173"/>
      <c r="U27" s="20"/>
      <c r="V27" s="20"/>
      <c r="W27" s="97"/>
      <c r="X27" s="97"/>
      <c r="Y27" s="97"/>
      <c r="Z27" s="97"/>
      <c r="AA27" s="97"/>
      <c r="AB27" s="97"/>
      <c r="AC27" s="97"/>
      <c r="AD27" s="97"/>
      <c r="AE27" s="97"/>
      <c r="AF27" s="125"/>
      <c r="AG27" s="176"/>
      <c r="AH27" s="70"/>
      <c r="AI27" s="177"/>
      <c r="AJ27" s="178"/>
      <c r="AK27" s="38"/>
      <c r="AL27" s="103"/>
      <c r="AM27" s="103"/>
      <c r="AN27" s="103"/>
      <c r="AO27" s="103"/>
    </row>
    <row r="28" spans="1:41" ht="14.25">
      <c r="A28" s="152">
        <v>7</v>
      </c>
      <c r="B28" s="153" t="s">
        <v>370</v>
      </c>
      <c r="C28" s="78" t="s">
        <v>371</v>
      </c>
      <c r="D28" s="78" t="s">
        <v>371</v>
      </c>
      <c r="E28" s="78" t="s">
        <v>345</v>
      </c>
      <c r="F28" s="22">
        <v>457.628333333333</v>
      </c>
      <c r="G28" s="66">
        <v>0</v>
      </c>
      <c r="H28" s="34"/>
      <c r="I28" s="43"/>
      <c r="J28" s="43"/>
      <c r="K28" s="34" t="s">
        <v>68</v>
      </c>
      <c r="L28" s="34">
        <v>785</v>
      </c>
      <c r="M28" s="28">
        <v>15.22</v>
      </c>
      <c r="N28" s="28">
        <v>31.6</v>
      </c>
      <c r="O28" s="28">
        <v>53.4</v>
      </c>
      <c r="P28" s="28">
        <v>6.8</v>
      </c>
      <c r="Q28" s="84">
        <v>385</v>
      </c>
      <c r="R28" s="84">
        <v>102.2</v>
      </c>
      <c r="S28" s="28">
        <v>46.5</v>
      </c>
      <c r="T28" s="172" t="s">
        <v>348</v>
      </c>
      <c r="U28" s="66">
        <v>1.67</v>
      </c>
      <c r="V28" s="20" t="s">
        <v>350</v>
      </c>
      <c r="W28" s="20"/>
      <c r="X28" s="20"/>
      <c r="Y28" s="20"/>
      <c r="Z28" s="22">
        <v>13.13</v>
      </c>
      <c r="AA28" s="20" t="s">
        <v>350</v>
      </c>
      <c r="AB28" s="20">
        <v>7</v>
      </c>
      <c r="AC28" s="20" t="s">
        <v>359</v>
      </c>
      <c r="AD28" s="20">
        <v>72</v>
      </c>
      <c r="AE28" s="20" t="s">
        <v>351</v>
      </c>
      <c r="AF28" s="128">
        <v>0.747663551401869</v>
      </c>
      <c r="AG28" s="168" t="s">
        <v>352</v>
      </c>
      <c r="AH28" s="68">
        <v>4</v>
      </c>
      <c r="AI28" s="168" t="s">
        <v>372</v>
      </c>
      <c r="AJ28" s="129">
        <v>209.416666666667</v>
      </c>
      <c r="AK28" s="28">
        <f>AJ28-209.4</f>
        <v>0.01666666666699257</v>
      </c>
      <c r="AL28" s="22">
        <v>84.475</v>
      </c>
      <c r="AM28" s="22">
        <v>30.1025</v>
      </c>
      <c r="AN28" s="22">
        <v>41.0766666666667</v>
      </c>
      <c r="AO28" s="22">
        <v>38.2554545454545</v>
      </c>
    </row>
    <row r="29" spans="1:41" ht="14.25">
      <c r="A29" s="152"/>
      <c r="B29" s="154"/>
      <c r="C29" s="155" t="s">
        <v>389</v>
      </c>
      <c r="D29" s="155" t="s">
        <v>389</v>
      </c>
      <c r="E29" s="78" t="s">
        <v>355</v>
      </c>
      <c r="F29" s="22">
        <v>504.720909090909</v>
      </c>
      <c r="G29" s="66"/>
      <c r="H29" s="34"/>
      <c r="I29" s="43"/>
      <c r="J29" s="43"/>
      <c r="K29" s="169">
        <v>9</v>
      </c>
      <c r="L29" s="168">
        <v>819</v>
      </c>
      <c r="M29" s="68">
        <v>13.66</v>
      </c>
      <c r="N29" s="28">
        <v>27.2</v>
      </c>
      <c r="O29" s="28">
        <v>54.3</v>
      </c>
      <c r="P29" s="28">
        <v>4.1</v>
      </c>
      <c r="Q29" s="84">
        <v>384</v>
      </c>
      <c r="R29" s="84">
        <v>71</v>
      </c>
      <c r="S29" s="28">
        <v>57.3</v>
      </c>
      <c r="T29" s="172" t="s">
        <v>348</v>
      </c>
      <c r="U29" s="20">
        <v>2.74</v>
      </c>
      <c r="V29" s="20" t="s">
        <v>350</v>
      </c>
      <c r="W29" s="20">
        <v>0.2</v>
      </c>
      <c r="X29" s="20" t="s">
        <v>350</v>
      </c>
      <c r="Y29" s="20"/>
      <c r="Z29" s="20">
        <v>49.38</v>
      </c>
      <c r="AA29" s="20" t="s">
        <v>359</v>
      </c>
      <c r="AB29" s="20">
        <v>5</v>
      </c>
      <c r="AC29" s="20" t="s">
        <v>360</v>
      </c>
      <c r="AD29" s="20"/>
      <c r="AE29" s="20"/>
      <c r="AF29" s="124">
        <v>0.292825768667643</v>
      </c>
      <c r="AG29" s="168" t="s">
        <v>352</v>
      </c>
      <c r="AH29" s="68">
        <v>4</v>
      </c>
      <c r="AI29" s="179" t="s">
        <v>372</v>
      </c>
      <c r="AJ29" s="129">
        <v>195.818181818182</v>
      </c>
      <c r="AK29" s="28">
        <f>AJ29-195.8</f>
        <v>0.018181818182000598</v>
      </c>
      <c r="AL29" s="22">
        <v>85.0363636363636</v>
      </c>
      <c r="AM29" s="22">
        <v>31.2618181818182</v>
      </c>
      <c r="AN29" s="22">
        <v>40.8818181818182</v>
      </c>
      <c r="AO29" s="22">
        <v>40.5545454545455</v>
      </c>
    </row>
    <row r="30" spans="1:41" ht="14.25">
      <c r="A30" s="152"/>
      <c r="B30" s="154"/>
      <c r="C30" s="156"/>
      <c r="D30" s="156"/>
      <c r="E30" s="157" t="s">
        <v>361</v>
      </c>
      <c r="F30" s="103">
        <f>AVERAGE(F28:F29)</f>
        <v>481.174621212121</v>
      </c>
      <c r="G30" s="66"/>
      <c r="H30" s="29"/>
      <c r="I30" s="39"/>
      <c r="J30" s="39"/>
      <c r="K30" s="169"/>
      <c r="L30" s="112">
        <f aca="true" t="shared" si="11" ref="L30:S30">AVERAGE(L28:L29)</f>
        <v>802</v>
      </c>
      <c r="M30" s="103">
        <f t="shared" si="11"/>
        <v>14.440000000000001</v>
      </c>
      <c r="N30" s="103">
        <f t="shared" si="11"/>
        <v>29.4</v>
      </c>
      <c r="O30" s="103">
        <f t="shared" si="11"/>
        <v>53.849999999999994</v>
      </c>
      <c r="P30" s="103">
        <f t="shared" si="11"/>
        <v>5.449999999999999</v>
      </c>
      <c r="Q30" s="112">
        <f t="shared" si="11"/>
        <v>384.5</v>
      </c>
      <c r="R30" s="112">
        <f t="shared" si="11"/>
        <v>86.6</v>
      </c>
      <c r="S30" s="103">
        <f t="shared" si="11"/>
        <v>51.9</v>
      </c>
      <c r="T30" s="173" t="s">
        <v>348</v>
      </c>
      <c r="U30" s="20"/>
      <c r="V30" s="20"/>
      <c r="W30" s="97"/>
      <c r="X30" s="97"/>
      <c r="Y30" s="174" t="s">
        <v>350</v>
      </c>
      <c r="Z30" s="97"/>
      <c r="AA30" s="97" t="s">
        <v>359</v>
      </c>
      <c r="AB30" s="97"/>
      <c r="AC30" s="97" t="s">
        <v>359</v>
      </c>
      <c r="AD30" s="97"/>
      <c r="AE30" s="97" t="s">
        <v>351</v>
      </c>
      <c r="AF30" s="125"/>
      <c r="AG30" s="176" t="s">
        <v>352</v>
      </c>
      <c r="AH30" s="70"/>
      <c r="AI30" s="85"/>
      <c r="AJ30" s="178">
        <f aca="true" t="shared" si="12" ref="AJ30:AO30">AVERAGE(AJ28:AJ29)</f>
        <v>202.6174242424245</v>
      </c>
      <c r="AK30" s="38"/>
      <c r="AL30" s="22">
        <f t="shared" si="12"/>
        <v>84.7556818181818</v>
      </c>
      <c r="AM30" s="22">
        <f t="shared" si="12"/>
        <v>30.6821590909091</v>
      </c>
      <c r="AN30" s="22">
        <f t="shared" si="12"/>
        <v>40.97924242424245</v>
      </c>
      <c r="AO30" s="22">
        <f t="shared" si="12"/>
        <v>39.405</v>
      </c>
    </row>
    <row r="31" spans="1:41" ht="14.25">
      <c r="A31" s="152"/>
      <c r="B31" s="158"/>
      <c r="C31" s="152" t="s">
        <v>390</v>
      </c>
      <c r="D31" s="159"/>
      <c r="E31" s="159" t="s">
        <v>363</v>
      </c>
      <c r="F31" s="103">
        <v>433.92</v>
      </c>
      <c r="G31" s="66"/>
      <c r="H31" s="29"/>
      <c r="I31" s="39"/>
      <c r="J31" s="39"/>
      <c r="K31" s="169"/>
      <c r="L31" s="112"/>
      <c r="M31" s="103"/>
      <c r="N31" s="103"/>
      <c r="O31" s="103"/>
      <c r="P31" s="103"/>
      <c r="Q31" s="112"/>
      <c r="R31" s="112"/>
      <c r="S31" s="103"/>
      <c r="T31" s="173"/>
      <c r="U31" s="20"/>
      <c r="V31" s="20"/>
      <c r="W31" s="97"/>
      <c r="X31" s="97"/>
      <c r="Y31" s="20"/>
      <c r="Z31" s="97"/>
      <c r="AA31" s="97"/>
      <c r="AB31" s="97"/>
      <c r="AC31" s="97"/>
      <c r="AD31" s="97"/>
      <c r="AE31" s="97"/>
      <c r="AF31" s="125"/>
      <c r="AG31" s="176"/>
      <c r="AH31" s="70"/>
      <c r="AI31" s="85"/>
      <c r="AJ31" s="178"/>
      <c r="AK31" s="38"/>
      <c r="AL31" s="22"/>
      <c r="AM31" s="22"/>
      <c r="AN31" s="22"/>
      <c r="AO31" s="22"/>
    </row>
    <row r="32" spans="1:41" ht="14.25">
      <c r="A32" s="152">
        <v>8</v>
      </c>
      <c r="B32" s="153" t="s">
        <v>391</v>
      </c>
      <c r="C32" s="155" t="s">
        <v>69</v>
      </c>
      <c r="D32" s="155" t="s">
        <v>111</v>
      </c>
      <c r="E32" s="78" t="s">
        <v>355</v>
      </c>
      <c r="F32" s="66">
        <v>511.042090909091</v>
      </c>
      <c r="G32" s="66">
        <v>5.22414209423908</v>
      </c>
      <c r="H32" s="34" t="s">
        <v>356</v>
      </c>
      <c r="I32" s="43" t="s">
        <v>358</v>
      </c>
      <c r="J32" s="43" t="s">
        <v>378</v>
      </c>
      <c r="K32" s="34">
        <v>3</v>
      </c>
      <c r="L32" s="168">
        <v>816</v>
      </c>
      <c r="M32" s="68">
        <v>14.87</v>
      </c>
      <c r="N32" s="28">
        <v>29.2</v>
      </c>
      <c r="O32" s="28">
        <v>64.9</v>
      </c>
      <c r="P32" s="28">
        <v>19.9</v>
      </c>
      <c r="Q32" s="84">
        <v>665</v>
      </c>
      <c r="R32" s="84">
        <v>119</v>
      </c>
      <c r="S32" s="28">
        <v>69</v>
      </c>
      <c r="T32" s="172" t="s">
        <v>376</v>
      </c>
      <c r="U32" s="20">
        <v>2.84</v>
      </c>
      <c r="V32" s="20" t="s">
        <v>350</v>
      </c>
      <c r="W32" s="20">
        <v>0.2</v>
      </c>
      <c r="X32" s="20" t="s">
        <v>350</v>
      </c>
      <c r="Y32" s="20" t="s">
        <v>350</v>
      </c>
      <c r="Z32" s="20">
        <v>53.13</v>
      </c>
      <c r="AA32" s="20" t="s">
        <v>359</v>
      </c>
      <c r="AB32" s="20">
        <v>1</v>
      </c>
      <c r="AC32" s="20" t="s">
        <v>349</v>
      </c>
      <c r="AD32" s="20"/>
      <c r="AE32" s="20"/>
      <c r="AF32" s="124">
        <v>1.83639398998331</v>
      </c>
      <c r="AG32" s="168" t="s">
        <v>352</v>
      </c>
      <c r="AH32" s="68">
        <v>4</v>
      </c>
      <c r="AI32" s="161" t="s">
        <v>372</v>
      </c>
      <c r="AJ32" s="129">
        <v>193.272727272727</v>
      </c>
      <c r="AK32" s="28">
        <f>AJ32-193.7</f>
        <v>-0.42727272727299237</v>
      </c>
      <c r="AL32" s="28">
        <v>83.3090909090909</v>
      </c>
      <c r="AM32" s="28">
        <v>30.4036363636364</v>
      </c>
      <c r="AN32" s="28">
        <v>37.1681818181818</v>
      </c>
      <c r="AO32" s="28">
        <v>46.9072727272727</v>
      </c>
    </row>
    <row r="33" spans="1:41" ht="14.25">
      <c r="A33" s="152"/>
      <c r="B33" s="154"/>
      <c r="C33" s="77" t="s">
        <v>344</v>
      </c>
      <c r="D33" s="77" t="s">
        <v>392</v>
      </c>
      <c r="E33" s="78" t="s">
        <v>393</v>
      </c>
      <c r="F33" s="66">
        <v>477.057272727273</v>
      </c>
      <c r="G33" s="66">
        <v>7.44049203352841</v>
      </c>
      <c r="H33" s="34" t="s">
        <v>356</v>
      </c>
      <c r="I33" s="43" t="s">
        <v>394</v>
      </c>
      <c r="J33" s="43" t="s">
        <v>357</v>
      </c>
      <c r="K33" s="20">
        <v>3</v>
      </c>
      <c r="L33" s="84">
        <v>789</v>
      </c>
      <c r="M33" s="68">
        <v>14.91</v>
      </c>
      <c r="N33" s="28">
        <v>29.1</v>
      </c>
      <c r="O33" s="28">
        <v>59.7</v>
      </c>
      <c r="P33" s="28">
        <v>2.5</v>
      </c>
      <c r="Q33" s="84">
        <v>417</v>
      </c>
      <c r="R33" s="84">
        <v>100</v>
      </c>
      <c r="S33" s="28">
        <v>68.5</v>
      </c>
      <c r="T33" s="146" t="s">
        <v>348</v>
      </c>
      <c r="U33" s="68">
        <v>2.54545454545455</v>
      </c>
      <c r="V33" s="34" t="str">
        <f>IF(U33&lt;1.5,"R",IF(U33&lt;2.6,"MR",IF(U33&lt;3.5,"MS","S")))</f>
        <v>MR</v>
      </c>
      <c r="W33" s="68">
        <v>0.735294117647059</v>
      </c>
      <c r="X33" s="34" t="str">
        <f>IF(W33&lt;1,"R",IF(W33&lt;6,"MR",IF(W33&lt;25,"MS","S")))</f>
        <v>R</v>
      </c>
      <c r="Y33" s="34" t="s">
        <v>350</v>
      </c>
      <c r="Z33" s="20">
        <v>19.57</v>
      </c>
      <c r="AA33" s="20" t="s">
        <v>360</v>
      </c>
      <c r="AB33" s="20">
        <v>5</v>
      </c>
      <c r="AC33" s="20" t="s">
        <v>360</v>
      </c>
      <c r="AD33" s="20">
        <v>0.5</v>
      </c>
      <c r="AE33" s="20" t="s">
        <v>349</v>
      </c>
      <c r="AF33" s="68">
        <v>0.154417303346605</v>
      </c>
      <c r="AG33" s="168" t="s">
        <v>386</v>
      </c>
      <c r="AH33" s="28">
        <v>3.9875</v>
      </c>
      <c r="AI33" s="77"/>
      <c r="AJ33" s="103">
        <v>208.363636363636</v>
      </c>
      <c r="AK33" s="34">
        <f>AJ33-210</f>
        <v>-1.6363636363639955</v>
      </c>
      <c r="AL33" s="103">
        <v>81.9090909090909</v>
      </c>
      <c r="AM33" s="103">
        <v>31.9727272727273</v>
      </c>
      <c r="AN33" s="103">
        <v>37.8218181818182</v>
      </c>
      <c r="AO33" s="103">
        <v>44.9827272727273</v>
      </c>
    </row>
    <row r="34" spans="1:41" ht="14.25">
      <c r="A34" s="152"/>
      <c r="B34" s="154"/>
      <c r="C34" s="77"/>
      <c r="D34" s="77"/>
      <c r="E34" s="159" t="s">
        <v>361</v>
      </c>
      <c r="F34" s="103">
        <f>AVERAGE(F32:F33)</f>
        <v>494.04968181818197</v>
      </c>
      <c r="G34" s="66">
        <f>(F34-464.8)/464.8*100</f>
        <v>6.292960804256015</v>
      </c>
      <c r="H34" s="34"/>
      <c r="I34" s="43"/>
      <c r="J34" s="43"/>
      <c r="K34" s="20"/>
      <c r="L34" s="112">
        <f aca="true" t="shared" si="13" ref="L34:S34">AVERAGE(L32:L33)</f>
        <v>802.5</v>
      </c>
      <c r="M34" s="103">
        <f t="shared" si="13"/>
        <v>14.89</v>
      </c>
      <c r="N34" s="103">
        <f t="shared" si="13"/>
        <v>29.15</v>
      </c>
      <c r="O34" s="103">
        <f t="shared" si="13"/>
        <v>62.300000000000004</v>
      </c>
      <c r="P34" s="103">
        <f t="shared" si="13"/>
        <v>11.2</v>
      </c>
      <c r="Q34" s="112">
        <f t="shared" si="13"/>
        <v>541</v>
      </c>
      <c r="R34" s="112">
        <f t="shared" si="13"/>
        <v>109.5</v>
      </c>
      <c r="S34" s="103">
        <f t="shared" si="13"/>
        <v>68.75</v>
      </c>
      <c r="T34" s="146"/>
      <c r="U34" s="68"/>
      <c r="V34" s="34"/>
      <c r="W34" s="68"/>
      <c r="X34" s="34"/>
      <c r="Y34" s="174" t="s">
        <v>350</v>
      </c>
      <c r="Z34" s="20"/>
      <c r="AA34" s="20" t="s">
        <v>359</v>
      </c>
      <c r="AB34" s="20"/>
      <c r="AC34" s="20" t="s">
        <v>360</v>
      </c>
      <c r="AD34" s="20"/>
      <c r="AE34" s="20" t="s">
        <v>349</v>
      </c>
      <c r="AF34" s="68"/>
      <c r="AG34" s="168" t="s">
        <v>386</v>
      </c>
      <c r="AH34" s="28"/>
      <c r="AI34" s="77"/>
      <c r="AJ34" s="103"/>
      <c r="AK34" s="34"/>
      <c r="AL34" s="103"/>
      <c r="AM34" s="103"/>
      <c r="AN34" s="103"/>
      <c r="AO34" s="103"/>
    </row>
    <row r="35" spans="1:41" ht="14.25">
      <c r="A35" s="152"/>
      <c r="B35" s="158"/>
      <c r="C35" s="159" t="s">
        <v>382</v>
      </c>
      <c r="D35" s="159"/>
      <c r="E35" s="78" t="s">
        <v>395</v>
      </c>
      <c r="F35" s="97">
        <v>457.4</v>
      </c>
      <c r="G35" s="20">
        <v>5.41</v>
      </c>
      <c r="H35" s="34"/>
      <c r="I35" s="43"/>
      <c r="J35" s="43"/>
      <c r="K35" s="20">
        <v>2</v>
      </c>
      <c r="L35" s="84"/>
      <c r="M35" s="68"/>
      <c r="N35" s="28"/>
      <c r="O35" s="28"/>
      <c r="P35" s="28"/>
      <c r="Q35" s="84"/>
      <c r="R35" s="84"/>
      <c r="S35" s="28"/>
      <c r="T35" s="146"/>
      <c r="U35" s="68"/>
      <c r="V35" s="34"/>
      <c r="W35" s="68"/>
      <c r="X35" s="34"/>
      <c r="Y35" s="34"/>
      <c r="Z35" s="20"/>
      <c r="AA35" s="20"/>
      <c r="AB35" s="20"/>
      <c r="AC35" s="20"/>
      <c r="AD35" s="20"/>
      <c r="AE35" s="20"/>
      <c r="AF35" s="68"/>
      <c r="AG35" s="34"/>
      <c r="AH35" s="28"/>
      <c r="AI35" s="77"/>
      <c r="AJ35" s="103"/>
      <c r="AK35" s="34"/>
      <c r="AL35" s="103"/>
      <c r="AM35" s="103"/>
      <c r="AN35" s="103"/>
      <c r="AO35" s="103"/>
    </row>
    <row r="36" spans="1:41" ht="14.25">
      <c r="A36" s="152">
        <v>9</v>
      </c>
      <c r="B36" s="153" t="s">
        <v>370</v>
      </c>
      <c r="C36" s="78" t="s">
        <v>371</v>
      </c>
      <c r="D36" s="78" t="s">
        <v>371</v>
      </c>
      <c r="E36" s="78" t="s">
        <v>355</v>
      </c>
      <c r="F36" s="66">
        <v>485.672090909091</v>
      </c>
      <c r="G36" s="66">
        <v>0.000430520536762786</v>
      </c>
      <c r="H36" s="34"/>
      <c r="I36" s="43"/>
      <c r="J36" s="43"/>
      <c r="K36" s="34">
        <v>8</v>
      </c>
      <c r="L36" s="168">
        <v>825</v>
      </c>
      <c r="M36" s="68">
        <v>14.73</v>
      </c>
      <c r="N36" s="28">
        <v>30.1</v>
      </c>
      <c r="O36" s="28">
        <v>52.8</v>
      </c>
      <c r="P36" s="28">
        <v>4.4</v>
      </c>
      <c r="Q36" s="84">
        <v>417</v>
      </c>
      <c r="R36" s="84">
        <v>85</v>
      </c>
      <c r="S36" s="28">
        <v>53.9</v>
      </c>
      <c r="T36" s="172" t="s">
        <v>348</v>
      </c>
      <c r="U36" s="20">
        <v>2.13</v>
      </c>
      <c r="V36" s="20" t="s">
        <v>350</v>
      </c>
      <c r="W36" s="20">
        <v>0.1</v>
      </c>
      <c r="X36" s="20" t="s">
        <v>350</v>
      </c>
      <c r="Y36" s="20" t="s">
        <v>350</v>
      </c>
      <c r="Z36" s="20">
        <v>46.25</v>
      </c>
      <c r="AA36" s="20" t="s">
        <v>359</v>
      </c>
      <c r="AB36" s="20">
        <v>5</v>
      </c>
      <c r="AC36" s="20" t="s">
        <v>360</v>
      </c>
      <c r="AD36" s="20"/>
      <c r="AE36" s="20"/>
      <c r="AF36" s="124">
        <v>0.272851296043656</v>
      </c>
      <c r="AG36" s="168" t="s">
        <v>352</v>
      </c>
      <c r="AH36" s="68">
        <v>4</v>
      </c>
      <c r="AI36" s="161" t="s">
        <v>372</v>
      </c>
      <c r="AJ36" s="129">
        <v>193.727272727273</v>
      </c>
      <c r="AK36" s="28">
        <f>AJ36-193.7</f>
        <v>0.027272727273015107</v>
      </c>
      <c r="AL36" s="28">
        <v>84.1909090909091</v>
      </c>
      <c r="AM36" s="28">
        <v>31.2609090909091</v>
      </c>
      <c r="AN36" s="28">
        <v>39.6963636363636</v>
      </c>
      <c r="AO36" s="28">
        <v>40.4772727272727</v>
      </c>
    </row>
    <row r="37" spans="1:41" ht="14.25">
      <c r="A37" s="152"/>
      <c r="B37" s="154"/>
      <c r="C37" s="77" t="s">
        <v>371</v>
      </c>
      <c r="D37" s="77" t="s">
        <v>93</v>
      </c>
      <c r="E37" s="78" t="s">
        <v>393</v>
      </c>
      <c r="F37" s="66">
        <v>444.021818181818</v>
      </c>
      <c r="G37" s="66">
        <v>0.000409481964366507</v>
      </c>
      <c r="H37" s="34"/>
      <c r="I37" s="34" t="s">
        <v>68</v>
      </c>
      <c r="J37" s="34" t="s">
        <v>68</v>
      </c>
      <c r="K37" s="34">
        <v>14</v>
      </c>
      <c r="L37" s="84">
        <v>794</v>
      </c>
      <c r="M37" s="68">
        <v>13.69</v>
      </c>
      <c r="N37" s="28">
        <v>28.4</v>
      </c>
      <c r="O37" s="28">
        <v>55.6</v>
      </c>
      <c r="P37" s="28">
        <v>3.2</v>
      </c>
      <c r="Q37" s="84">
        <v>252</v>
      </c>
      <c r="R37" s="84">
        <v>59</v>
      </c>
      <c r="S37" s="28">
        <v>48.6</v>
      </c>
      <c r="T37" s="146" t="s">
        <v>348</v>
      </c>
      <c r="U37" s="68">
        <v>1.9</v>
      </c>
      <c r="V37" s="34" t="str">
        <f>IF(U37&lt;1.5,"R",IF(U37&lt;2.6,"MR",IF(U37&lt;3.5,"MS","S")))</f>
        <v>MR</v>
      </c>
      <c r="W37" s="68">
        <v>4.29447852760736</v>
      </c>
      <c r="X37" s="34" t="str">
        <f>IF(W37&lt;1,"R",IF(W37&lt;6,"MR",IF(W37&lt;25,"MS","S")))</f>
        <v>MR</v>
      </c>
      <c r="Y37" s="34" t="s">
        <v>350</v>
      </c>
      <c r="Z37" s="20">
        <v>18.6</v>
      </c>
      <c r="AA37" s="20" t="s">
        <v>360</v>
      </c>
      <c r="AB37" s="20">
        <v>8</v>
      </c>
      <c r="AC37" s="20" t="s">
        <v>351</v>
      </c>
      <c r="AD37" s="20">
        <v>1</v>
      </c>
      <c r="AE37" s="20" t="s">
        <v>350</v>
      </c>
      <c r="AF37" s="68">
        <v>0.0154917209264192</v>
      </c>
      <c r="AG37" s="168" t="s">
        <v>352</v>
      </c>
      <c r="AH37" s="28">
        <v>4</v>
      </c>
      <c r="AI37" s="77"/>
      <c r="AJ37" s="103">
        <v>210</v>
      </c>
      <c r="AK37" s="34">
        <f>AJ37-210</f>
        <v>0</v>
      </c>
      <c r="AL37" s="103">
        <v>85.2272727272727</v>
      </c>
      <c r="AM37" s="103">
        <v>31.4145454545455</v>
      </c>
      <c r="AN37" s="103">
        <v>39.1336363636364</v>
      </c>
      <c r="AO37" s="103">
        <v>38.8054545454545</v>
      </c>
    </row>
    <row r="38" spans="1:41" ht="14.25">
      <c r="A38" s="152"/>
      <c r="B38" s="154"/>
      <c r="C38" s="156"/>
      <c r="D38" s="156"/>
      <c r="E38" s="164" t="s">
        <v>361</v>
      </c>
      <c r="F38" s="103">
        <f>AVERAGE(F36:F37)</f>
        <v>464.84695454545454</v>
      </c>
      <c r="G38" s="66"/>
      <c r="H38" s="29"/>
      <c r="I38" s="39"/>
      <c r="J38" s="39"/>
      <c r="K38" s="169"/>
      <c r="L38" s="112"/>
      <c r="M38" s="103"/>
      <c r="N38" s="103"/>
      <c r="O38" s="103"/>
      <c r="P38" s="103"/>
      <c r="Q38" s="112"/>
      <c r="R38" s="112"/>
      <c r="S38" s="103"/>
      <c r="T38" s="173"/>
      <c r="U38" s="20"/>
      <c r="V38" s="20"/>
      <c r="W38" s="97"/>
      <c r="X38" s="97"/>
      <c r="Y38" s="174" t="s">
        <v>350</v>
      </c>
      <c r="Z38" s="97"/>
      <c r="AA38" s="97" t="s">
        <v>359</v>
      </c>
      <c r="AB38" s="97"/>
      <c r="AC38" s="97" t="s">
        <v>351</v>
      </c>
      <c r="AD38" s="97"/>
      <c r="AE38" s="97" t="s">
        <v>350</v>
      </c>
      <c r="AF38" s="66"/>
      <c r="AG38" s="149" t="s">
        <v>352</v>
      </c>
      <c r="AH38" s="22"/>
      <c r="AI38" s="22"/>
      <c r="AJ38" s="22"/>
      <c r="AK38" s="22"/>
      <c r="AL38" s="22"/>
      <c r="AM38" s="22"/>
      <c r="AN38" s="22"/>
      <c r="AO38" s="22"/>
    </row>
    <row r="39" spans="1:41" ht="14.25">
      <c r="A39" s="152"/>
      <c r="B39" s="158"/>
      <c r="C39" s="159" t="s">
        <v>382</v>
      </c>
      <c r="D39" s="159"/>
      <c r="E39" s="34" t="s">
        <v>396</v>
      </c>
      <c r="F39" s="97">
        <v>433.92</v>
      </c>
      <c r="G39" s="66"/>
      <c r="H39" s="29"/>
      <c r="I39" s="39"/>
      <c r="J39" s="39"/>
      <c r="K39" s="169">
        <v>4</v>
      </c>
      <c r="L39" s="112"/>
      <c r="M39" s="103"/>
      <c r="N39" s="103"/>
      <c r="O39" s="103"/>
      <c r="P39" s="103"/>
      <c r="Q39" s="112"/>
      <c r="R39" s="112"/>
      <c r="S39" s="103"/>
      <c r="T39" s="173"/>
      <c r="U39" s="20"/>
      <c r="V39" s="20"/>
      <c r="W39" s="97"/>
      <c r="X39" s="97"/>
      <c r="Y39" s="20"/>
      <c r="Z39" s="97"/>
      <c r="AA39" s="97"/>
      <c r="AB39" s="97"/>
      <c r="AC39" s="97"/>
      <c r="AD39" s="97"/>
      <c r="AE39" s="97"/>
      <c r="AF39" s="66"/>
      <c r="AG39" s="22"/>
      <c r="AH39" s="22"/>
      <c r="AI39" s="22"/>
      <c r="AJ39" s="22"/>
      <c r="AK39" s="22"/>
      <c r="AL39" s="22"/>
      <c r="AM39" s="22"/>
      <c r="AN39" s="22"/>
      <c r="AO39" s="22"/>
    </row>
  </sheetData>
  <sheetProtection/>
  <mergeCells count="46">
    <mergeCell ref="A1:AO1"/>
    <mergeCell ref="F2:K2"/>
    <mergeCell ref="L2:T2"/>
    <mergeCell ref="U2:V2"/>
    <mergeCell ref="W2:X2"/>
    <mergeCell ref="Z2:AA2"/>
    <mergeCell ref="AB2:AC2"/>
    <mergeCell ref="AD2:AE2"/>
    <mergeCell ref="AF2:AG2"/>
    <mergeCell ref="AH2:AI2"/>
    <mergeCell ref="AL2:AO2"/>
    <mergeCell ref="C7:D7"/>
    <mergeCell ref="C11:D11"/>
    <mergeCell ref="C15:D15"/>
    <mergeCell ref="C19:D19"/>
    <mergeCell ref="C23:D23"/>
    <mergeCell ref="C27:D27"/>
    <mergeCell ref="C31:D31"/>
    <mergeCell ref="C35:D35"/>
    <mergeCell ref="C39:D39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C2:C3"/>
    <mergeCell ref="D2:D3"/>
    <mergeCell ref="E2:E3"/>
    <mergeCell ref="Y2:Y3"/>
    <mergeCell ref="AJ2:AJ3"/>
    <mergeCell ref="AK2:AK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5"/>
  <sheetViews>
    <sheetView zoomScaleSheetLayoutView="100" workbookViewId="0" topLeftCell="A7">
      <selection activeCell="A32" sqref="A32:A35"/>
    </sheetView>
  </sheetViews>
  <sheetFormatPr defaultColWidth="9.00390625" defaultRowHeight="14.25"/>
  <cols>
    <col min="2" max="2" width="6.25390625" style="0" customWidth="1"/>
    <col min="3" max="4" width="4.00390625" style="0" customWidth="1"/>
    <col min="5" max="5" width="6.75390625" style="0" customWidth="1"/>
    <col min="6" max="11" width="4.625" style="0" customWidth="1"/>
    <col min="12" max="20" width="5.875" style="0" customWidth="1"/>
    <col min="21" max="43" width="4.75390625" style="0" customWidth="1"/>
    <col min="44" max="49" width="5.875" style="0" customWidth="1"/>
  </cols>
  <sheetData>
    <row r="1" spans="1:49" ht="20.25">
      <c r="A1" s="18" t="s">
        <v>397</v>
      </c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24">
      <c r="A2" s="20" t="s">
        <v>398</v>
      </c>
      <c r="B2" s="21" t="s">
        <v>399</v>
      </c>
      <c r="C2" s="21" t="s">
        <v>400</v>
      </c>
      <c r="D2" s="21" t="s">
        <v>401</v>
      </c>
      <c r="E2" s="20" t="s">
        <v>402</v>
      </c>
      <c r="F2" s="22" t="s">
        <v>403</v>
      </c>
      <c r="G2" s="22"/>
      <c r="H2" s="20"/>
      <c r="I2" s="20"/>
      <c r="J2" s="20"/>
      <c r="K2" s="20"/>
      <c r="L2" s="79" t="s">
        <v>404</v>
      </c>
      <c r="M2" s="22"/>
      <c r="N2" s="22"/>
      <c r="O2" s="22"/>
      <c r="P2" s="22"/>
      <c r="Q2" s="22"/>
      <c r="R2" s="22"/>
      <c r="S2" s="22"/>
      <c r="T2" s="21" t="s">
        <v>405</v>
      </c>
      <c r="U2" s="21" t="s">
        <v>406</v>
      </c>
      <c r="V2" s="21"/>
      <c r="W2" s="92" t="s">
        <v>407</v>
      </c>
      <c r="X2" s="93"/>
      <c r="Y2" s="21" t="s">
        <v>408</v>
      </c>
      <c r="Z2" s="104" t="s">
        <v>29</v>
      </c>
      <c r="AA2" s="104"/>
      <c r="AB2" s="104"/>
      <c r="AC2" s="104"/>
      <c r="AD2" s="105" t="s">
        <v>409</v>
      </c>
      <c r="AE2" s="106"/>
      <c r="AF2" s="106"/>
      <c r="AG2" s="120"/>
      <c r="AH2" s="20" t="s">
        <v>410</v>
      </c>
      <c r="AI2" s="20" t="s">
        <v>410</v>
      </c>
      <c r="AJ2" s="92" t="s">
        <v>411</v>
      </c>
      <c r="AK2" s="93"/>
      <c r="AL2" s="66" t="s">
        <v>412</v>
      </c>
      <c r="AM2" s="121" t="s">
        <v>412</v>
      </c>
      <c r="AN2" s="20" t="s">
        <v>413</v>
      </c>
      <c r="AO2" s="20" t="s">
        <v>414</v>
      </c>
      <c r="AP2" s="21" t="s">
        <v>415</v>
      </c>
      <c r="AQ2" s="21"/>
      <c r="AR2" s="21" t="s">
        <v>416</v>
      </c>
      <c r="AS2" s="21"/>
      <c r="AT2" s="105" t="s">
        <v>417</v>
      </c>
      <c r="AU2" s="106"/>
      <c r="AV2" s="106"/>
      <c r="AW2" s="120"/>
    </row>
    <row r="3" spans="1:49" ht="75.75">
      <c r="A3" s="20"/>
      <c r="B3" s="21"/>
      <c r="C3" s="21"/>
      <c r="D3" s="21"/>
      <c r="E3" s="20"/>
      <c r="F3" s="22" t="s">
        <v>317</v>
      </c>
      <c r="G3" s="22" t="s">
        <v>418</v>
      </c>
      <c r="H3" s="23" t="s">
        <v>419</v>
      </c>
      <c r="I3" s="77" t="s">
        <v>320</v>
      </c>
      <c r="J3" s="80" t="s">
        <v>420</v>
      </c>
      <c r="K3" s="81" t="s">
        <v>421</v>
      </c>
      <c r="L3" s="82" t="s">
        <v>323</v>
      </c>
      <c r="M3" s="83" t="s">
        <v>324</v>
      </c>
      <c r="N3" s="83" t="s">
        <v>422</v>
      </c>
      <c r="O3" s="83" t="s">
        <v>423</v>
      </c>
      <c r="P3" s="83" t="s">
        <v>424</v>
      </c>
      <c r="Q3" s="83" t="s">
        <v>425</v>
      </c>
      <c r="R3" s="83" t="s">
        <v>426</v>
      </c>
      <c r="S3" s="83" t="s">
        <v>427</v>
      </c>
      <c r="T3" s="21"/>
      <c r="U3" s="20" t="s">
        <v>428</v>
      </c>
      <c r="V3" s="20" t="s">
        <v>429</v>
      </c>
      <c r="W3" s="94"/>
      <c r="X3" s="95"/>
      <c r="Y3" s="21"/>
      <c r="Z3" s="21" t="s">
        <v>430</v>
      </c>
      <c r="AA3" s="21" t="s">
        <v>430</v>
      </c>
      <c r="AB3" s="21" t="s">
        <v>410</v>
      </c>
      <c r="AC3" s="21" t="s">
        <v>431</v>
      </c>
      <c r="AD3" s="22" t="s">
        <v>432</v>
      </c>
      <c r="AE3" s="20" t="s">
        <v>430</v>
      </c>
      <c r="AF3" s="20" t="s">
        <v>410</v>
      </c>
      <c r="AG3" s="20" t="s">
        <v>433</v>
      </c>
      <c r="AH3" s="20" t="s">
        <v>434</v>
      </c>
      <c r="AI3" s="20" t="s">
        <v>435</v>
      </c>
      <c r="AJ3" s="94"/>
      <c r="AK3" s="95"/>
      <c r="AL3" s="20" t="s">
        <v>436</v>
      </c>
      <c r="AM3" s="122"/>
      <c r="AN3" s="20"/>
      <c r="AO3" s="20"/>
      <c r="AP3" s="23" t="s">
        <v>437</v>
      </c>
      <c r="AQ3" s="20" t="s">
        <v>438</v>
      </c>
      <c r="AR3" s="22" t="s">
        <v>439</v>
      </c>
      <c r="AS3" s="22" t="s">
        <v>440</v>
      </c>
      <c r="AT3" s="129" t="s">
        <v>340</v>
      </c>
      <c r="AU3" s="129" t="s">
        <v>341</v>
      </c>
      <c r="AV3" s="129" t="s">
        <v>441</v>
      </c>
      <c r="AW3" s="129" t="s">
        <v>442</v>
      </c>
    </row>
    <row r="4" spans="1:49" ht="15.75">
      <c r="A4" s="24">
        <v>1</v>
      </c>
      <c r="B4" s="25" t="s">
        <v>443</v>
      </c>
      <c r="C4" s="26" t="s">
        <v>444</v>
      </c>
      <c r="D4" s="20" t="s">
        <v>377</v>
      </c>
      <c r="E4" s="26" t="s">
        <v>445</v>
      </c>
      <c r="F4" s="27">
        <v>614.3251</v>
      </c>
      <c r="G4" s="28">
        <f>(F4-580.09)/580.09*100</f>
        <v>5.901687669154784</v>
      </c>
      <c r="H4" s="29" t="s">
        <v>356</v>
      </c>
      <c r="I4" s="39"/>
      <c r="J4" s="43"/>
      <c r="K4" s="34">
        <v>1</v>
      </c>
      <c r="L4" s="84">
        <v>846</v>
      </c>
      <c r="M4" s="28">
        <v>13.26</v>
      </c>
      <c r="N4" s="28">
        <v>28</v>
      </c>
      <c r="O4" s="28">
        <v>62.5</v>
      </c>
      <c r="P4" s="28">
        <v>7.6</v>
      </c>
      <c r="Q4" s="28">
        <v>320</v>
      </c>
      <c r="R4" s="28">
        <v>69.2</v>
      </c>
      <c r="S4" s="28">
        <v>66.5</v>
      </c>
      <c r="T4" s="34" t="s">
        <v>446</v>
      </c>
      <c r="U4" s="66">
        <v>2.75</v>
      </c>
      <c r="V4" s="20" t="s">
        <v>360</v>
      </c>
      <c r="W4" s="20"/>
      <c r="X4" s="20"/>
      <c r="Y4" s="107"/>
      <c r="Z4" s="108">
        <v>52.5</v>
      </c>
      <c r="AA4" s="20" t="s">
        <v>360</v>
      </c>
      <c r="AB4" s="34" t="s">
        <v>359</v>
      </c>
      <c r="AC4" s="107"/>
      <c r="AD4" s="79">
        <v>5</v>
      </c>
      <c r="AE4" s="20" t="s">
        <v>360</v>
      </c>
      <c r="AF4" s="34" t="s">
        <v>350</v>
      </c>
      <c r="AG4" s="107"/>
      <c r="AH4" s="34"/>
      <c r="AI4" s="34" t="s">
        <v>351</v>
      </c>
      <c r="AJ4" s="20">
        <v>0.7</v>
      </c>
      <c r="AK4" s="20" t="s">
        <v>349</v>
      </c>
      <c r="AL4" s="34"/>
      <c r="AM4" s="34" t="s">
        <v>447</v>
      </c>
      <c r="AN4" s="123" t="s">
        <v>448</v>
      </c>
      <c r="AO4" s="34" t="s">
        <v>449</v>
      </c>
      <c r="AP4" s="20">
        <v>3.96</v>
      </c>
      <c r="AQ4" s="34" t="s">
        <v>450</v>
      </c>
      <c r="AR4" s="28">
        <v>232.272727272727</v>
      </c>
      <c r="AS4" s="130">
        <f>AR4-232.5</f>
        <v>-0.22727272727300374</v>
      </c>
      <c r="AT4" s="84">
        <v>81.0818181818182</v>
      </c>
      <c r="AU4" s="28">
        <v>43.5590909090909</v>
      </c>
      <c r="AV4" s="28">
        <v>34.4454545454545</v>
      </c>
      <c r="AW4" s="28">
        <v>44.3109090909091</v>
      </c>
    </row>
    <row r="5" spans="1:49" ht="14.25">
      <c r="A5" s="30"/>
      <c r="B5" s="31"/>
      <c r="C5" s="32" t="s">
        <v>451</v>
      </c>
      <c r="D5" s="32" t="s">
        <v>452</v>
      </c>
      <c r="E5" s="33" t="s">
        <v>453</v>
      </c>
      <c r="F5" s="27">
        <v>581.301</v>
      </c>
      <c r="G5" s="28">
        <v>7.52487884281012</v>
      </c>
      <c r="H5" s="34" t="s">
        <v>356</v>
      </c>
      <c r="I5" s="43" t="s">
        <v>454</v>
      </c>
      <c r="J5" s="43" t="s">
        <v>454</v>
      </c>
      <c r="K5" s="84">
        <v>1</v>
      </c>
      <c r="L5" s="84">
        <v>836</v>
      </c>
      <c r="M5" s="28">
        <v>14.25</v>
      </c>
      <c r="N5" s="28">
        <v>29.4</v>
      </c>
      <c r="O5" s="28">
        <v>62.6</v>
      </c>
      <c r="P5" s="28">
        <v>13.5</v>
      </c>
      <c r="Q5" s="28">
        <v>477</v>
      </c>
      <c r="R5" s="28">
        <v>81</v>
      </c>
      <c r="S5" s="28">
        <v>66.7</v>
      </c>
      <c r="T5" s="96" t="s">
        <v>455</v>
      </c>
      <c r="U5" s="20">
        <v>4</v>
      </c>
      <c r="V5" s="20" t="s">
        <v>359</v>
      </c>
      <c r="W5" s="20">
        <v>5.7</v>
      </c>
      <c r="X5" s="20" t="s">
        <v>360</v>
      </c>
      <c r="Y5" s="34"/>
      <c r="Z5" s="108">
        <v>34.87</v>
      </c>
      <c r="AA5" s="20" t="s">
        <v>360</v>
      </c>
      <c r="AB5" s="109" t="s">
        <v>351</v>
      </c>
      <c r="AC5" s="34"/>
      <c r="AD5" s="79">
        <v>7</v>
      </c>
      <c r="AE5" s="20" t="s">
        <v>359</v>
      </c>
      <c r="AF5" s="109" t="s">
        <v>351</v>
      </c>
      <c r="AG5" s="34"/>
      <c r="AH5" s="109" t="s">
        <v>456</v>
      </c>
      <c r="AI5" s="109" t="s">
        <v>351</v>
      </c>
      <c r="AJ5" s="34"/>
      <c r="AK5" s="34"/>
      <c r="AL5" s="124">
        <v>46.3414634146341</v>
      </c>
      <c r="AM5" s="34" t="s">
        <v>447</v>
      </c>
      <c r="AN5" s="34"/>
      <c r="AO5" s="34"/>
      <c r="AP5" s="34">
        <v>3.96</v>
      </c>
      <c r="AQ5" s="34"/>
      <c r="AR5" s="22">
        <v>219.1</v>
      </c>
      <c r="AS5" s="130">
        <f>AR5-219.8</f>
        <v>-0.700000000000017</v>
      </c>
      <c r="AT5" s="108">
        <v>82.477</v>
      </c>
      <c r="AU5" s="108">
        <v>41.971</v>
      </c>
      <c r="AV5" s="108">
        <v>31.293</v>
      </c>
      <c r="AW5" s="144">
        <v>44.16</v>
      </c>
    </row>
    <row r="6" spans="1:49" ht="14.25">
      <c r="A6" s="30"/>
      <c r="B6" s="31"/>
      <c r="C6" s="35"/>
      <c r="D6" s="35"/>
      <c r="E6" s="36" t="s">
        <v>457</v>
      </c>
      <c r="F6" s="37">
        <f>AVERAGE(F4:F5)</f>
        <v>597.81305</v>
      </c>
      <c r="G6" s="38">
        <f>(F6-560.35)/560.35*100</f>
        <v>6.685651824752378</v>
      </c>
      <c r="H6" s="39"/>
      <c r="I6" s="39"/>
      <c r="J6" s="39"/>
      <c r="K6" s="85"/>
      <c r="L6" s="85">
        <f aca="true" t="shared" si="0" ref="L6:S6">AVERAGE(L4:L5)</f>
        <v>841</v>
      </c>
      <c r="M6" s="38">
        <f t="shared" si="0"/>
        <v>13.754999999999999</v>
      </c>
      <c r="N6" s="38">
        <f t="shared" si="0"/>
        <v>28.7</v>
      </c>
      <c r="O6" s="38">
        <f t="shared" si="0"/>
        <v>62.55</v>
      </c>
      <c r="P6" s="38">
        <f t="shared" si="0"/>
        <v>10.55</v>
      </c>
      <c r="Q6" s="38">
        <f t="shared" si="0"/>
        <v>398.5</v>
      </c>
      <c r="R6" s="38">
        <f t="shared" si="0"/>
        <v>75.1</v>
      </c>
      <c r="S6" s="38">
        <f t="shared" si="0"/>
        <v>66.6</v>
      </c>
      <c r="T6" s="96" t="s">
        <v>455</v>
      </c>
      <c r="U6" s="97"/>
      <c r="V6" s="97" t="s">
        <v>359</v>
      </c>
      <c r="W6" s="97"/>
      <c r="X6" s="97"/>
      <c r="Y6" s="29" t="s">
        <v>458</v>
      </c>
      <c r="Z6" s="110"/>
      <c r="AA6" s="97"/>
      <c r="AB6" s="111"/>
      <c r="AC6" s="111" t="s">
        <v>351</v>
      </c>
      <c r="AD6" s="112"/>
      <c r="AE6" s="97"/>
      <c r="AF6" s="111"/>
      <c r="AG6" s="111" t="s">
        <v>351</v>
      </c>
      <c r="AH6" s="111" t="s">
        <v>456</v>
      </c>
      <c r="AI6" s="111" t="s">
        <v>351</v>
      </c>
      <c r="AJ6" s="29"/>
      <c r="AK6" s="29"/>
      <c r="AL6" s="125"/>
      <c r="AM6" s="29" t="s">
        <v>459</v>
      </c>
      <c r="AN6" s="29"/>
      <c r="AO6" s="29"/>
      <c r="AP6" s="29"/>
      <c r="AQ6" s="29"/>
      <c r="AR6" s="38">
        <f aca="true" t="shared" si="1" ref="AR6:AW6">AVERAGE(AR4:AR5)</f>
        <v>225.6863636363635</v>
      </c>
      <c r="AS6" s="131">
        <f>AR6-226.1</f>
        <v>-0.413636363636499</v>
      </c>
      <c r="AT6" s="110">
        <f t="shared" si="1"/>
        <v>81.7794090909091</v>
      </c>
      <c r="AU6" s="110">
        <f t="shared" si="1"/>
        <v>42.765045454545444</v>
      </c>
      <c r="AV6" s="110">
        <f t="shared" si="1"/>
        <v>32.86922727272725</v>
      </c>
      <c r="AW6" s="110">
        <f t="shared" si="1"/>
        <v>44.235454545454544</v>
      </c>
    </row>
    <row r="7" spans="1:49" ht="14.25">
      <c r="A7" s="40"/>
      <c r="B7" s="41"/>
      <c r="C7" s="35"/>
      <c r="D7" s="35"/>
      <c r="E7" s="36" t="s">
        <v>460</v>
      </c>
      <c r="F7" s="22">
        <v>523.101209291939</v>
      </c>
      <c r="G7" s="22">
        <v>5.48734785777874</v>
      </c>
      <c r="H7" s="42"/>
      <c r="I7" s="66"/>
      <c r="J7" s="43" t="s">
        <v>454</v>
      </c>
      <c r="K7" s="34">
        <v>1</v>
      </c>
      <c r="L7" s="85"/>
      <c r="M7" s="38"/>
      <c r="N7" s="38"/>
      <c r="O7" s="38"/>
      <c r="P7" s="38"/>
      <c r="Q7" s="38"/>
      <c r="R7" s="38"/>
      <c r="S7" s="38"/>
      <c r="T7" s="96"/>
      <c r="U7" s="97"/>
      <c r="V7" s="97"/>
      <c r="W7" s="97"/>
      <c r="X7" s="97"/>
      <c r="Y7" s="29"/>
      <c r="Z7" s="110"/>
      <c r="AA7" s="97"/>
      <c r="AB7" s="111"/>
      <c r="AC7" s="29"/>
      <c r="AD7" s="112"/>
      <c r="AE7" s="97"/>
      <c r="AF7" s="111"/>
      <c r="AG7" s="111"/>
      <c r="AH7" s="111"/>
      <c r="AI7" s="111"/>
      <c r="AJ7" s="29"/>
      <c r="AK7" s="29"/>
      <c r="AL7" s="125"/>
      <c r="AM7" s="29"/>
      <c r="AN7" s="29"/>
      <c r="AO7" s="29"/>
      <c r="AP7" s="29"/>
      <c r="AQ7" s="29"/>
      <c r="AR7" s="38"/>
      <c r="AS7" s="131"/>
      <c r="AT7" s="108"/>
      <c r="AU7" s="108"/>
      <c r="AV7" s="108"/>
      <c r="AW7" s="144"/>
    </row>
    <row r="8" spans="1:49" ht="15.75">
      <c r="A8" s="24">
        <v>2</v>
      </c>
      <c r="B8" s="25" t="s">
        <v>461</v>
      </c>
      <c r="C8" s="26" t="s">
        <v>462</v>
      </c>
      <c r="D8" s="20" t="s">
        <v>463</v>
      </c>
      <c r="E8" s="26" t="s">
        <v>464</v>
      </c>
      <c r="F8" s="27">
        <v>598.0307</v>
      </c>
      <c r="G8" s="28">
        <f>(F8-580.09)/580.09*100</f>
        <v>3.092744229343721</v>
      </c>
      <c r="H8" s="43"/>
      <c r="I8" s="43"/>
      <c r="J8" s="43"/>
      <c r="K8" s="34">
        <v>5</v>
      </c>
      <c r="L8" s="84">
        <v>832</v>
      </c>
      <c r="M8" s="28">
        <v>13.74</v>
      </c>
      <c r="N8" s="28">
        <v>29.9</v>
      </c>
      <c r="O8" s="28">
        <v>61.8</v>
      </c>
      <c r="P8" s="28">
        <v>3.5</v>
      </c>
      <c r="Q8" s="28">
        <v>222</v>
      </c>
      <c r="R8" s="28">
        <v>45.2</v>
      </c>
      <c r="S8" s="28">
        <v>63.8</v>
      </c>
      <c r="T8" s="34" t="s">
        <v>446</v>
      </c>
      <c r="U8" s="66">
        <v>2.33</v>
      </c>
      <c r="V8" s="20" t="s">
        <v>350</v>
      </c>
      <c r="W8" s="20"/>
      <c r="X8" s="20"/>
      <c r="Y8" s="107"/>
      <c r="Z8" s="108">
        <v>71.88</v>
      </c>
      <c r="AA8" s="20" t="s">
        <v>359</v>
      </c>
      <c r="AB8" s="34" t="s">
        <v>359</v>
      </c>
      <c r="AC8" s="107"/>
      <c r="AD8" s="79">
        <v>7</v>
      </c>
      <c r="AE8" s="20" t="s">
        <v>359</v>
      </c>
      <c r="AF8" s="34" t="s">
        <v>456</v>
      </c>
      <c r="AG8" s="107"/>
      <c r="AH8" s="34"/>
      <c r="AI8" s="34" t="s">
        <v>351</v>
      </c>
      <c r="AJ8" s="20">
        <v>3.6</v>
      </c>
      <c r="AK8" s="20" t="s">
        <v>349</v>
      </c>
      <c r="AL8" s="34"/>
      <c r="AM8" s="34" t="s">
        <v>447</v>
      </c>
      <c r="AN8" s="123" t="s">
        <v>448</v>
      </c>
      <c r="AO8" s="34" t="s">
        <v>450</v>
      </c>
      <c r="AP8" s="20">
        <v>3.9</v>
      </c>
      <c r="AQ8" s="34" t="s">
        <v>450</v>
      </c>
      <c r="AR8" s="28">
        <v>232.545454545455</v>
      </c>
      <c r="AS8" s="130">
        <f>AR8-232.5</f>
        <v>0.04545454545498728</v>
      </c>
      <c r="AT8" s="84">
        <v>84.7545454545455</v>
      </c>
      <c r="AU8" s="28">
        <v>43.0254545454546</v>
      </c>
      <c r="AV8" s="28">
        <v>35.4272727272727</v>
      </c>
      <c r="AW8" s="28">
        <v>42.5072727272727</v>
      </c>
    </row>
    <row r="9" spans="1:49" ht="14.25">
      <c r="A9" s="30"/>
      <c r="B9" s="44"/>
      <c r="C9" s="32" t="s">
        <v>465</v>
      </c>
      <c r="D9" s="32" t="s">
        <v>466</v>
      </c>
      <c r="E9" s="33" t="s">
        <v>453</v>
      </c>
      <c r="F9" s="27">
        <v>568.976</v>
      </c>
      <c r="G9" s="28">
        <v>5.24508897192113</v>
      </c>
      <c r="H9" s="34" t="s">
        <v>356</v>
      </c>
      <c r="I9" s="43" t="s">
        <v>467</v>
      </c>
      <c r="J9" s="43" t="s">
        <v>468</v>
      </c>
      <c r="K9" s="84">
        <v>5</v>
      </c>
      <c r="L9" s="84">
        <v>826</v>
      </c>
      <c r="M9" s="28">
        <v>15.64</v>
      </c>
      <c r="N9" s="28">
        <v>30</v>
      </c>
      <c r="O9" s="28">
        <v>59.7</v>
      </c>
      <c r="P9" s="28">
        <v>11.4</v>
      </c>
      <c r="Q9" s="28">
        <v>420</v>
      </c>
      <c r="R9" s="28">
        <v>77</v>
      </c>
      <c r="S9" s="28">
        <v>63.1</v>
      </c>
      <c r="T9" s="34" t="s">
        <v>446</v>
      </c>
      <c r="U9" s="20">
        <v>4</v>
      </c>
      <c r="V9" s="20" t="s">
        <v>359</v>
      </c>
      <c r="W9" s="20">
        <v>8.4</v>
      </c>
      <c r="X9" s="20" t="s">
        <v>360</v>
      </c>
      <c r="Y9" s="34"/>
      <c r="Z9" s="108">
        <v>55</v>
      </c>
      <c r="AA9" s="20" t="s">
        <v>359</v>
      </c>
      <c r="AB9" s="109" t="s">
        <v>359</v>
      </c>
      <c r="AC9" s="34"/>
      <c r="AD9" s="79">
        <v>5</v>
      </c>
      <c r="AE9" s="20" t="s">
        <v>360</v>
      </c>
      <c r="AF9" s="109" t="s">
        <v>351</v>
      </c>
      <c r="AG9" s="34"/>
      <c r="AH9" s="109" t="s">
        <v>349</v>
      </c>
      <c r="AI9" s="109" t="s">
        <v>351</v>
      </c>
      <c r="AJ9" s="34"/>
      <c r="AK9" s="34"/>
      <c r="AL9" s="124">
        <v>48.6815415821501</v>
      </c>
      <c r="AM9" s="34" t="s">
        <v>447</v>
      </c>
      <c r="AN9" s="34"/>
      <c r="AO9" s="34"/>
      <c r="AP9" s="34">
        <v>4.04</v>
      </c>
      <c r="AQ9" s="34"/>
      <c r="AR9" s="22">
        <v>219.9</v>
      </c>
      <c r="AS9" s="130">
        <f>AR9-219.8</f>
        <v>0.09999999999999432</v>
      </c>
      <c r="AT9" s="108">
        <v>85.043</v>
      </c>
      <c r="AU9" s="22">
        <v>41.57</v>
      </c>
      <c r="AV9" s="22">
        <v>33.843</v>
      </c>
      <c r="AW9" s="144">
        <v>43.79</v>
      </c>
    </row>
    <row r="10" spans="1:49" ht="14.25">
      <c r="A10" s="30"/>
      <c r="B10" s="31"/>
      <c r="C10" s="35"/>
      <c r="D10" s="35"/>
      <c r="E10" s="36" t="s">
        <v>457</v>
      </c>
      <c r="F10" s="37">
        <f>AVERAGE(F8:F9)</f>
        <v>583.50335</v>
      </c>
      <c r="G10" s="38">
        <f>(F10-560.35)/560.35*100</f>
        <v>4.131944320513952</v>
      </c>
      <c r="H10" s="39"/>
      <c r="I10" s="39"/>
      <c r="J10" s="39"/>
      <c r="K10" s="85"/>
      <c r="L10" s="85">
        <f aca="true" t="shared" si="2" ref="L10:S10">AVERAGE(L8:L9)</f>
        <v>829</v>
      </c>
      <c r="M10" s="38">
        <f t="shared" si="2"/>
        <v>14.690000000000001</v>
      </c>
      <c r="N10" s="38">
        <f t="shared" si="2"/>
        <v>29.95</v>
      </c>
      <c r="O10" s="38">
        <f t="shared" si="2"/>
        <v>60.75</v>
      </c>
      <c r="P10" s="38">
        <f t="shared" si="2"/>
        <v>7.45</v>
      </c>
      <c r="Q10" s="38">
        <f t="shared" si="2"/>
        <v>321</v>
      </c>
      <c r="R10" s="38">
        <f t="shared" si="2"/>
        <v>61.1</v>
      </c>
      <c r="S10" s="38">
        <f t="shared" si="2"/>
        <v>63.45</v>
      </c>
      <c r="T10" s="29" t="s">
        <v>469</v>
      </c>
      <c r="U10" s="97"/>
      <c r="V10" s="97" t="s">
        <v>359</v>
      </c>
      <c r="W10" s="97"/>
      <c r="X10" s="97"/>
      <c r="Y10" s="29" t="s">
        <v>458</v>
      </c>
      <c r="Z10" s="110"/>
      <c r="AA10" s="97"/>
      <c r="AB10" s="111"/>
      <c r="AC10" s="29" t="s">
        <v>359</v>
      </c>
      <c r="AD10" s="112"/>
      <c r="AE10" s="97"/>
      <c r="AF10" s="111"/>
      <c r="AG10" s="29" t="s">
        <v>351</v>
      </c>
      <c r="AH10" s="111" t="s">
        <v>349</v>
      </c>
      <c r="AI10" s="111" t="s">
        <v>351</v>
      </c>
      <c r="AJ10" s="29"/>
      <c r="AK10" s="29"/>
      <c r="AL10" s="125"/>
      <c r="AM10" s="29" t="s">
        <v>459</v>
      </c>
      <c r="AN10" s="29"/>
      <c r="AO10" s="29"/>
      <c r="AP10" s="29"/>
      <c r="AQ10" s="29"/>
      <c r="AR10" s="38">
        <f aca="true" t="shared" si="3" ref="AR10:AW10">AVERAGE(AR8:AR9)</f>
        <v>226.2227272727275</v>
      </c>
      <c r="AS10" s="131">
        <f>AR10-226.1</f>
        <v>0.12272727272750217</v>
      </c>
      <c r="AT10" s="110">
        <f t="shared" si="3"/>
        <v>84.89877272727276</v>
      </c>
      <c r="AU10" s="110">
        <f t="shared" si="3"/>
        <v>42.2977272727273</v>
      </c>
      <c r="AV10" s="110">
        <f t="shared" si="3"/>
        <v>34.63513636363635</v>
      </c>
      <c r="AW10" s="110">
        <f t="shared" si="3"/>
        <v>43.14863636363635</v>
      </c>
    </row>
    <row r="11" spans="1:49" ht="14.25">
      <c r="A11" s="40"/>
      <c r="B11" s="41"/>
      <c r="C11" s="35"/>
      <c r="D11" s="35"/>
      <c r="E11" s="36" t="s">
        <v>460</v>
      </c>
      <c r="F11" s="22">
        <v>522.028639869281</v>
      </c>
      <c r="G11" s="22">
        <v>5.27105605462521</v>
      </c>
      <c r="H11" s="42"/>
      <c r="I11" s="66"/>
      <c r="J11" s="43" t="s">
        <v>454</v>
      </c>
      <c r="K11" s="34">
        <v>3</v>
      </c>
      <c r="L11" s="85"/>
      <c r="M11" s="38"/>
      <c r="N11" s="38"/>
      <c r="O11" s="38"/>
      <c r="P11" s="38"/>
      <c r="Q11" s="38"/>
      <c r="R11" s="38"/>
      <c r="S11" s="38"/>
      <c r="T11" s="34"/>
      <c r="U11" s="97"/>
      <c r="V11" s="97"/>
      <c r="W11" s="97"/>
      <c r="X11" s="97"/>
      <c r="Y11" s="29"/>
      <c r="Z11" s="110"/>
      <c r="AA11" s="97"/>
      <c r="AB11" s="111"/>
      <c r="AC11" s="29"/>
      <c r="AD11" s="112"/>
      <c r="AE11" s="97"/>
      <c r="AF11" s="111"/>
      <c r="AG11" s="29"/>
      <c r="AH11" s="111"/>
      <c r="AI11" s="111"/>
      <c r="AJ11" s="29"/>
      <c r="AK11" s="29"/>
      <c r="AL11" s="125"/>
      <c r="AM11" s="29"/>
      <c r="AN11" s="29"/>
      <c r="AO11" s="29"/>
      <c r="AP11" s="29"/>
      <c r="AQ11" s="29"/>
      <c r="AR11" s="38"/>
      <c r="AS11" s="131"/>
      <c r="AT11" s="108"/>
      <c r="AU11" s="108"/>
      <c r="AV11" s="108"/>
      <c r="AW11" s="144"/>
    </row>
    <row r="12" spans="1:49" ht="15.75">
      <c r="A12" s="24">
        <v>3</v>
      </c>
      <c r="B12" s="45" t="s">
        <v>470</v>
      </c>
      <c r="C12" s="26" t="s">
        <v>151</v>
      </c>
      <c r="D12" s="20" t="s">
        <v>471</v>
      </c>
      <c r="E12" s="26" t="s">
        <v>464</v>
      </c>
      <c r="F12" s="27">
        <v>574.4316</v>
      </c>
      <c r="G12" s="28">
        <f>(F12-580.09)/580.09*100</f>
        <v>-0.9754348463169558</v>
      </c>
      <c r="H12" s="29" t="s">
        <v>356</v>
      </c>
      <c r="I12" s="39"/>
      <c r="J12" s="43"/>
      <c r="K12" s="34">
        <v>12</v>
      </c>
      <c r="L12" s="84">
        <v>835</v>
      </c>
      <c r="M12" s="28">
        <v>13.04</v>
      </c>
      <c r="N12" s="28">
        <v>28.2</v>
      </c>
      <c r="O12" s="28">
        <v>64.2</v>
      </c>
      <c r="P12" s="28">
        <v>4.9</v>
      </c>
      <c r="Q12" s="28">
        <v>320</v>
      </c>
      <c r="R12" s="28">
        <v>64.2</v>
      </c>
      <c r="S12" s="28">
        <v>66.7</v>
      </c>
      <c r="T12" s="34" t="s">
        <v>446</v>
      </c>
      <c r="U12" s="66">
        <v>1.7</v>
      </c>
      <c r="V12" s="20" t="s">
        <v>350</v>
      </c>
      <c r="W12" s="20"/>
      <c r="X12" s="20"/>
      <c r="Y12" s="34"/>
      <c r="Z12" s="108">
        <v>54.76</v>
      </c>
      <c r="AA12" s="20" t="s">
        <v>360</v>
      </c>
      <c r="AB12" s="34" t="s">
        <v>360</v>
      </c>
      <c r="AC12" s="107"/>
      <c r="AD12" s="79">
        <v>7</v>
      </c>
      <c r="AE12" s="20" t="s">
        <v>359</v>
      </c>
      <c r="AF12" s="34" t="s">
        <v>360</v>
      </c>
      <c r="AG12" s="107"/>
      <c r="AH12" s="34"/>
      <c r="AI12" s="34" t="s">
        <v>351</v>
      </c>
      <c r="AJ12" s="20">
        <v>1</v>
      </c>
      <c r="AK12" s="20" t="s">
        <v>349</v>
      </c>
      <c r="AL12" s="34"/>
      <c r="AM12" s="34" t="s">
        <v>472</v>
      </c>
      <c r="AN12" s="123" t="s">
        <v>449</v>
      </c>
      <c r="AO12" s="34" t="s">
        <v>449</v>
      </c>
      <c r="AP12" s="20">
        <v>3.76</v>
      </c>
      <c r="AQ12" s="34" t="s">
        <v>448</v>
      </c>
      <c r="AR12" s="28">
        <v>234.181818181818</v>
      </c>
      <c r="AS12" s="130">
        <f>AR12-232.5</f>
        <v>1.681818181817988</v>
      </c>
      <c r="AT12" s="84">
        <v>92.3909090909091</v>
      </c>
      <c r="AU12" s="28">
        <v>41.2927272727273</v>
      </c>
      <c r="AV12" s="28">
        <v>35.8272727272727</v>
      </c>
      <c r="AW12" s="28">
        <v>41.8736363636364</v>
      </c>
    </row>
    <row r="13" spans="1:49" ht="14.25">
      <c r="A13" s="30"/>
      <c r="B13" s="46"/>
      <c r="C13" s="32" t="s">
        <v>473</v>
      </c>
      <c r="D13" s="32" t="s">
        <v>474</v>
      </c>
      <c r="E13" s="33" t="s">
        <v>453</v>
      </c>
      <c r="F13" s="27">
        <v>543.793</v>
      </c>
      <c r="G13" s="28">
        <v>0.586918722947738</v>
      </c>
      <c r="H13" s="43"/>
      <c r="I13" s="43" t="s">
        <v>475</v>
      </c>
      <c r="J13" s="43" t="s">
        <v>476</v>
      </c>
      <c r="K13" s="84">
        <v>12</v>
      </c>
      <c r="L13" s="84">
        <v>829</v>
      </c>
      <c r="M13" s="28">
        <v>13.5</v>
      </c>
      <c r="N13" s="28">
        <v>28.6</v>
      </c>
      <c r="O13" s="28">
        <v>64.5</v>
      </c>
      <c r="P13" s="28">
        <v>20.2</v>
      </c>
      <c r="Q13" s="28">
        <v>641</v>
      </c>
      <c r="R13" s="28">
        <v>110</v>
      </c>
      <c r="S13" s="28">
        <v>68.5</v>
      </c>
      <c r="T13" s="96" t="s">
        <v>455</v>
      </c>
      <c r="U13" s="20">
        <v>3.39</v>
      </c>
      <c r="V13" s="20" t="s">
        <v>360</v>
      </c>
      <c r="W13" s="20">
        <v>11.4</v>
      </c>
      <c r="X13" s="20" t="s">
        <v>359</v>
      </c>
      <c r="Y13" s="34"/>
      <c r="Z13" s="108">
        <v>42.95</v>
      </c>
      <c r="AA13" s="20" t="s">
        <v>360</v>
      </c>
      <c r="AB13" s="109" t="s">
        <v>359</v>
      </c>
      <c r="AC13" s="34"/>
      <c r="AD13" s="79">
        <v>7</v>
      </c>
      <c r="AE13" s="20" t="s">
        <v>359</v>
      </c>
      <c r="AF13" s="109" t="s">
        <v>351</v>
      </c>
      <c r="AG13" s="34"/>
      <c r="AH13" s="109" t="s">
        <v>349</v>
      </c>
      <c r="AI13" s="109" t="s">
        <v>351</v>
      </c>
      <c r="AJ13" s="34"/>
      <c r="AK13" s="34"/>
      <c r="AL13" s="124">
        <v>36.0587002096436</v>
      </c>
      <c r="AM13" s="34" t="s">
        <v>447</v>
      </c>
      <c r="AN13" s="34"/>
      <c r="AO13" s="34"/>
      <c r="AP13" s="34">
        <v>3.72</v>
      </c>
      <c r="AQ13" s="34"/>
      <c r="AR13" s="22">
        <v>222.6</v>
      </c>
      <c r="AS13" s="130">
        <f>AR13-219.8</f>
        <v>2.799999999999983</v>
      </c>
      <c r="AT13" s="108">
        <v>91.853</v>
      </c>
      <c r="AU13" s="108">
        <v>40.961</v>
      </c>
      <c r="AV13" s="108">
        <v>34.73</v>
      </c>
      <c r="AW13" s="144">
        <v>42.507</v>
      </c>
    </row>
    <row r="14" spans="1:49" ht="14.25">
      <c r="A14" s="30"/>
      <c r="B14" s="47"/>
      <c r="C14" s="35"/>
      <c r="D14" s="35"/>
      <c r="E14" s="36" t="s">
        <v>457</v>
      </c>
      <c r="F14" s="37">
        <f>AVERAGE(F12:F13)</f>
        <v>559.1123</v>
      </c>
      <c r="G14" s="38">
        <f>(F14-560.35)/560.35*100</f>
        <v>-0.22087980726332077</v>
      </c>
      <c r="H14" s="39"/>
      <c r="I14" s="39"/>
      <c r="J14" s="39"/>
      <c r="K14" s="85"/>
      <c r="L14" s="85">
        <f aca="true" t="shared" si="4" ref="L14:S14">AVERAGE(L12:L13)</f>
        <v>832</v>
      </c>
      <c r="M14" s="38">
        <f t="shared" si="4"/>
        <v>13.27</v>
      </c>
      <c r="N14" s="38">
        <f t="shared" si="4"/>
        <v>28.4</v>
      </c>
      <c r="O14" s="38">
        <f t="shared" si="4"/>
        <v>64.35</v>
      </c>
      <c r="P14" s="38">
        <f t="shared" si="4"/>
        <v>12.55</v>
      </c>
      <c r="Q14" s="38">
        <f t="shared" si="4"/>
        <v>480.5</v>
      </c>
      <c r="R14" s="38">
        <f t="shared" si="4"/>
        <v>87.1</v>
      </c>
      <c r="S14" s="38">
        <f t="shared" si="4"/>
        <v>67.6</v>
      </c>
      <c r="T14" s="98" t="s">
        <v>477</v>
      </c>
      <c r="U14" s="97"/>
      <c r="V14" s="97"/>
      <c r="W14" s="97"/>
      <c r="X14" s="97"/>
      <c r="Y14" s="29" t="s">
        <v>359</v>
      </c>
      <c r="Z14" s="110"/>
      <c r="AA14" s="97"/>
      <c r="AB14" s="111"/>
      <c r="AC14" s="29" t="s">
        <v>359</v>
      </c>
      <c r="AD14" s="112"/>
      <c r="AE14" s="97"/>
      <c r="AF14" s="111"/>
      <c r="AG14" s="29" t="s">
        <v>351</v>
      </c>
      <c r="AH14" s="111" t="s">
        <v>349</v>
      </c>
      <c r="AI14" s="111" t="s">
        <v>351</v>
      </c>
      <c r="AJ14" s="29"/>
      <c r="AK14" s="29"/>
      <c r="AL14" s="125"/>
      <c r="AM14" s="29" t="s">
        <v>459</v>
      </c>
      <c r="AN14" s="29"/>
      <c r="AO14" s="29"/>
      <c r="AP14" s="29"/>
      <c r="AQ14" s="29"/>
      <c r="AR14" s="38">
        <f aca="true" t="shared" si="5" ref="AR14:AW14">AVERAGE(AR12:AR13)</f>
        <v>228.390909090909</v>
      </c>
      <c r="AS14" s="131">
        <f>AR14-226.1</f>
        <v>2.290909090908997</v>
      </c>
      <c r="AT14" s="110">
        <f t="shared" si="5"/>
        <v>92.12195454545454</v>
      </c>
      <c r="AU14" s="110">
        <f t="shared" si="5"/>
        <v>41.12686363636365</v>
      </c>
      <c r="AV14" s="110">
        <f t="shared" si="5"/>
        <v>35.27863636363635</v>
      </c>
      <c r="AW14" s="110">
        <f t="shared" si="5"/>
        <v>42.1903181818182</v>
      </c>
    </row>
    <row r="15" spans="1:49" ht="14.25">
      <c r="A15" s="40"/>
      <c r="B15" s="48"/>
      <c r="C15" s="35"/>
      <c r="D15" s="35"/>
      <c r="E15" s="36" t="s">
        <v>460</v>
      </c>
      <c r="F15" s="22">
        <v>533.63</v>
      </c>
      <c r="G15" s="22">
        <v>4.31</v>
      </c>
      <c r="H15" s="49"/>
      <c r="I15" s="43" t="s">
        <v>478</v>
      </c>
      <c r="J15" s="43" t="s">
        <v>479</v>
      </c>
      <c r="K15" s="20">
        <v>3</v>
      </c>
      <c r="L15" s="85"/>
      <c r="M15" s="38"/>
      <c r="N15" s="38"/>
      <c r="O15" s="38"/>
      <c r="P15" s="38"/>
      <c r="Q15" s="38"/>
      <c r="R15" s="38"/>
      <c r="S15" s="38"/>
      <c r="T15" s="96"/>
      <c r="U15" s="97"/>
      <c r="V15" s="97"/>
      <c r="W15" s="97"/>
      <c r="X15" s="97"/>
      <c r="Y15" s="97"/>
      <c r="Z15" s="110"/>
      <c r="AA15" s="97"/>
      <c r="AB15" s="111"/>
      <c r="AC15" s="29"/>
      <c r="AD15" s="112"/>
      <c r="AE15" s="97"/>
      <c r="AF15" s="111"/>
      <c r="AG15" s="29"/>
      <c r="AH15" s="111"/>
      <c r="AI15" s="111"/>
      <c r="AJ15" s="29"/>
      <c r="AK15" s="29"/>
      <c r="AL15" s="125"/>
      <c r="AM15" s="29"/>
      <c r="AN15" s="29"/>
      <c r="AO15" s="29"/>
      <c r="AP15" s="29"/>
      <c r="AQ15" s="29"/>
      <c r="AR15" s="38"/>
      <c r="AS15" s="131"/>
      <c r="AT15" s="108"/>
      <c r="AU15" s="108"/>
      <c r="AV15" s="108"/>
      <c r="AW15" s="144"/>
    </row>
    <row r="16" spans="1:49" ht="15.75">
      <c r="A16" s="24">
        <v>4</v>
      </c>
      <c r="B16" s="25" t="s">
        <v>480</v>
      </c>
      <c r="C16" s="26" t="s">
        <v>481</v>
      </c>
      <c r="D16" s="20" t="s">
        <v>481</v>
      </c>
      <c r="E16" s="26" t="s">
        <v>464</v>
      </c>
      <c r="F16" s="27">
        <v>580.0866</v>
      </c>
      <c r="G16" s="28">
        <v>-6.89551739675736E-05</v>
      </c>
      <c r="H16" s="43"/>
      <c r="I16" s="43"/>
      <c r="J16" s="43"/>
      <c r="K16" s="84"/>
      <c r="L16" s="84">
        <v>836</v>
      </c>
      <c r="M16" s="28">
        <v>14.18</v>
      </c>
      <c r="N16" s="28">
        <v>30.9</v>
      </c>
      <c r="O16" s="28">
        <v>60.9</v>
      </c>
      <c r="P16" s="28">
        <v>8</v>
      </c>
      <c r="Q16" s="28">
        <v>292</v>
      </c>
      <c r="R16" s="28">
        <v>56.4</v>
      </c>
      <c r="S16" s="28">
        <v>63.3</v>
      </c>
      <c r="T16" s="34" t="s">
        <v>446</v>
      </c>
      <c r="U16" s="66">
        <v>2.67</v>
      </c>
      <c r="V16" s="20" t="s">
        <v>360</v>
      </c>
      <c r="W16" s="20"/>
      <c r="X16" s="20"/>
      <c r="Y16" s="107"/>
      <c r="Z16" s="108">
        <v>62.5</v>
      </c>
      <c r="AA16" s="20" t="s">
        <v>360</v>
      </c>
      <c r="AB16" s="34" t="s">
        <v>360</v>
      </c>
      <c r="AC16" s="107"/>
      <c r="AD16" s="79">
        <v>5</v>
      </c>
      <c r="AE16" s="20" t="s">
        <v>360</v>
      </c>
      <c r="AF16" s="34" t="s">
        <v>456</v>
      </c>
      <c r="AG16" s="29"/>
      <c r="AH16" s="34"/>
      <c r="AI16" s="34" t="s">
        <v>351</v>
      </c>
      <c r="AJ16" s="20">
        <v>0.5</v>
      </c>
      <c r="AK16" s="20" t="s">
        <v>349</v>
      </c>
      <c r="AL16" s="34"/>
      <c r="AM16" s="34" t="s">
        <v>447</v>
      </c>
      <c r="AN16" s="123" t="s">
        <v>482</v>
      </c>
      <c r="AO16" s="34" t="s">
        <v>450</v>
      </c>
      <c r="AP16" s="20">
        <v>3.94</v>
      </c>
      <c r="AQ16" s="34" t="s">
        <v>450</v>
      </c>
      <c r="AR16" s="28">
        <v>232.454545454545</v>
      </c>
      <c r="AS16" s="130">
        <f>AR16-232.5</f>
        <v>-0.04545454545498728</v>
      </c>
      <c r="AT16" s="84">
        <v>89.9090909090909</v>
      </c>
      <c r="AU16" s="28">
        <v>43.46</v>
      </c>
      <c r="AV16" s="28">
        <v>34.8545454545455</v>
      </c>
      <c r="AW16" s="34">
        <v>41.7</v>
      </c>
    </row>
    <row r="17" spans="1:49" ht="14.25">
      <c r="A17" s="30"/>
      <c r="B17" s="44"/>
      <c r="C17" s="50" t="s">
        <v>483</v>
      </c>
      <c r="D17" s="50" t="s">
        <v>483</v>
      </c>
      <c r="E17" s="33" t="s">
        <v>453</v>
      </c>
      <c r="F17" s="27">
        <v>540.62</v>
      </c>
      <c r="G17" s="28">
        <v>0</v>
      </c>
      <c r="H17" s="43"/>
      <c r="I17" s="43"/>
      <c r="J17" s="43"/>
      <c r="K17" s="84">
        <v>14</v>
      </c>
      <c r="L17" s="84">
        <v>823</v>
      </c>
      <c r="M17" s="28">
        <v>15.08</v>
      </c>
      <c r="N17" s="28">
        <v>31.3</v>
      </c>
      <c r="O17" s="28">
        <v>60</v>
      </c>
      <c r="P17" s="28">
        <v>14</v>
      </c>
      <c r="Q17" s="28">
        <v>417</v>
      </c>
      <c r="R17" s="28">
        <v>74</v>
      </c>
      <c r="S17" s="28">
        <v>64.7</v>
      </c>
      <c r="T17" s="34" t="s">
        <v>446</v>
      </c>
      <c r="U17" s="20">
        <v>3.83</v>
      </c>
      <c r="V17" s="20" t="s">
        <v>359</v>
      </c>
      <c r="W17" s="20">
        <v>6.6</v>
      </c>
      <c r="X17" s="20" t="s">
        <v>360</v>
      </c>
      <c r="Y17" s="34"/>
      <c r="Z17" s="108">
        <v>42.5</v>
      </c>
      <c r="AA17" s="20" t="s">
        <v>360</v>
      </c>
      <c r="AB17" s="109" t="s">
        <v>351</v>
      </c>
      <c r="AC17" s="34"/>
      <c r="AD17" s="79">
        <v>7</v>
      </c>
      <c r="AE17" s="20" t="s">
        <v>359</v>
      </c>
      <c r="AF17" s="109" t="s">
        <v>351</v>
      </c>
      <c r="AG17" s="34"/>
      <c r="AH17" s="109" t="s">
        <v>349</v>
      </c>
      <c r="AI17" s="109" t="s">
        <v>351</v>
      </c>
      <c r="AJ17" s="34"/>
      <c r="AK17" s="34"/>
      <c r="AL17" s="124">
        <v>70.0854700854701</v>
      </c>
      <c r="AM17" s="34" t="s">
        <v>484</v>
      </c>
      <c r="AN17" s="34"/>
      <c r="AO17" s="34"/>
      <c r="AP17" s="34">
        <v>4.05</v>
      </c>
      <c r="AQ17" s="34"/>
      <c r="AR17" s="28">
        <v>219.8</v>
      </c>
      <c r="AS17" s="130">
        <f>AR17-219.8</f>
        <v>0</v>
      </c>
      <c r="AT17" s="132">
        <v>90.543</v>
      </c>
      <c r="AU17" s="132">
        <v>41.095</v>
      </c>
      <c r="AV17" s="132">
        <v>33.863</v>
      </c>
      <c r="AW17" s="144">
        <v>41.424</v>
      </c>
    </row>
    <row r="18" spans="1:49" ht="14.25">
      <c r="A18" s="30"/>
      <c r="B18" s="31"/>
      <c r="C18" s="51"/>
      <c r="D18" s="51"/>
      <c r="E18" s="36" t="s">
        <v>457</v>
      </c>
      <c r="F18" s="37">
        <f>AVERAGE(F16:F17)</f>
        <v>560.3533</v>
      </c>
      <c r="G18" s="38"/>
      <c r="H18" s="39"/>
      <c r="I18" s="39"/>
      <c r="J18" s="39"/>
      <c r="K18" s="85"/>
      <c r="L18" s="85">
        <f aca="true" t="shared" si="6" ref="L18:S18">AVERAGE(L16:L17)</f>
        <v>829.5</v>
      </c>
      <c r="M18" s="38">
        <f t="shared" si="6"/>
        <v>14.629999999999999</v>
      </c>
      <c r="N18" s="38">
        <f t="shared" si="6"/>
        <v>31.1</v>
      </c>
      <c r="O18" s="38">
        <f t="shared" si="6"/>
        <v>60.45</v>
      </c>
      <c r="P18" s="38">
        <f t="shared" si="6"/>
        <v>11</v>
      </c>
      <c r="Q18" s="38">
        <f t="shared" si="6"/>
        <v>354.5</v>
      </c>
      <c r="R18" s="38">
        <f t="shared" si="6"/>
        <v>65.2</v>
      </c>
      <c r="S18" s="38">
        <f t="shared" si="6"/>
        <v>64</v>
      </c>
      <c r="T18" s="34"/>
      <c r="U18" s="97"/>
      <c r="V18" s="97" t="s">
        <v>359</v>
      </c>
      <c r="W18" s="97"/>
      <c r="X18" s="97"/>
      <c r="Y18" s="29" t="s">
        <v>458</v>
      </c>
      <c r="Z18" s="110"/>
      <c r="AA18" s="97" t="s">
        <v>360</v>
      </c>
      <c r="AB18" s="111" t="s">
        <v>351</v>
      </c>
      <c r="AC18" s="29" t="s">
        <v>351</v>
      </c>
      <c r="AD18" s="112"/>
      <c r="AE18" s="97" t="s">
        <v>359</v>
      </c>
      <c r="AF18" s="111" t="s">
        <v>351</v>
      </c>
      <c r="AG18" s="29" t="s">
        <v>351</v>
      </c>
      <c r="AH18" s="111" t="s">
        <v>349</v>
      </c>
      <c r="AI18" s="111" t="s">
        <v>351</v>
      </c>
      <c r="AJ18" s="29"/>
      <c r="AK18" s="29"/>
      <c r="AL18" s="125"/>
      <c r="AM18" s="29" t="s">
        <v>485</v>
      </c>
      <c r="AN18" s="29"/>
      <c r="AO18" s="29"/>
      <c r="AP18" s="29"/>
      <c r="AQ18" s="29"/>
      <c r="AR18" s="38">
        <f aca="true" t="shared" si="7" ref="AR18:AW18">AVERAGE(AR16:AR17)</f>
        <v>226.1272727272725</v>
      </c>
      <c r="AS18" s="131"/>
      <c r="AT18" s="110">
        <f t="shared" si="7"/>
        <v>90.22604545454546</v>
      </c>
      <c r="AU18" s="110">
        <f t="shared" si="7"/>
        <v>42.2775</v>
      </c>
      <c r="AV18" s="110">
        <f t="shared" si="7"/>
        <v>34.35877272727275</v>
      </c>
      <c r="AW18" s="110">
        <f t="shared" si="7"/>
        <v>41.562</v>
      </c>
    </row>
    <row r="19" spans="1:49" ht="14.25">
      <c r="A19" s="40"/>
      <c r="B19" s="41"/>
      <c r="C19" s="50"/>
      <c r="D19" s="50"/>
      <c r="E19" s="36" t="s">
        <v>460</v>
      </c>
      <c r="F19" s="22">
        <v>495.888662832244</v>
      </c>
      <c r="G19" s="22"/>
      <c r="H19" s="42"/>
      <c r="I19" s="66"/>
      <c r="J19" s="43"/>
      <c r="K19" s="34">
        <v>5</v>
      </c>
      <c r="L19" s="84"/>
      <c r="M19" s="28"/>
      <c r="N19" s="28"/>
      <c r="O19" s="28"/>
      <c r="P19" s="28"/>
      <c r="Q19" s="28"/>
      <c r="R19" s="28"/>
      <c r="S19" s="28"/>
      <c r="T19" s="34"/>
      <c r="U19" s="20"/>
      <c r="V19" s="20"/>
      <c r="W19" s="20"/>
      <c r="X19" s="20"/>
      <c r="Y19" s="34"/>
      <c r="Z19" s="108"/>
      <c r="AA19" s="20"/>
      <c r="AB19" s="109"/>
      <c r="AC19" s="34"/>
      <c r="AD19" s="79"/>
      <c r="AE19" s="20"/>
      <c r="AF19" s="109"/>
      <c r="AG19" s="34"/>
      <c r="AH19" s="109"/>
      <c r="AI19" s="109"/>
      <c r="AJ19" s="34"/>
      <c r="AK19" s="34"/>
      <c r="AL19" s="124"/>
      <c r="AM19" s="34"/>
      <c r="AN19" s="28"/>
      <c r="AO19" s="28"/>
      <c r="AP19" s="34"/>
      <c r="AQ19" s="96"/>
      <c r="AR19" s="28"/>
      <c r="AS19" s="130"/>
      <c r="AT19" s="132"/>
      <c r="AU19" s="132"/>
      <c r="AV19" s="132"/>
      <c r="AW19" s="144"/>
    </row>
    <row r="20" spans="1:49" s="17" customFormat="1" ht="15.75">
      <c r="A20" s="52">
        <v>5</v>
      </c>
      <c r="B20" s="53" t="s">
        <v>486</v>
      </c>
      <c r="C20" s="54" t="s">
        <v>487</v>
      </c>
      <c r="D20" s="54" t="s">
        <v>488</v>
      </c>
      <c r="E20" s="55" t="s">
        <v>489</v>
      </c>
      <c r="F20" s="56">
        <v>542.37</v>
      </c>
      <c r="G20" s="57">
        <v>12.7</v>
      </c>
      <c r="H20" s="58" t="s">
        <v>356</v>
      </c>
      <c r="I20" s="86"/>
      <c r="J20" s="86"/>
      <c r="K20" s="87">
        <v>3</v>
      </c>
      <c r="L20" s="87">
        <v>815</v>
      </c>
      <c r="M20" s="88">
        <v>13.68</v>
      </c>
      <c r="N20" s="88">
        <v>29.5</v>
      </c>
      <c r="O20" s="88">
        <v>59.1</v>
      </c>
      <c r="P20" s="88">
        <v>13.1</v>
      </c>
      <c r="Q20" s="88">
        <v>412</v>
      </c>
      <c r="R20" s="88">
        <v>75.1</v>
      </c>
      <c r="S20" s="88">
        <v>67.1</v>
      </c>
      <c r="T20" s="99" t="s">
        <v>348</v>
      </c>
      <c r="U20" s="54">
        <v>2</v>
      </c>
      <c r="V20" s="54" t="s">
        <v>350</v>
      </c>
      <c r="W20" s="54"/>
      <c r="X20" s="54"/>
      <c r="Y20" s="87"/>
      <c r="Z20" s="113">
        <v>37.8</v>
      </c>
      <c r="AA20" s="54" t="s">
        <v>360</v>
      </c>
      <c r="AB20" s="87" t="s">
        <v>360</v>
      </c>
      <c r="AC20" s="87"/>
      <c r="AD20" s="114">
        <v>5</v>
      </c>
      <c r="AE20" s="54" t="s">
        <v>360</v>
      </c>
      <c r="AF20" s="87" t="s">
        <v>359</v>
      </c>
      <c r="AG20" s="87"/>
      <c r="AH20" s="87"/>
      <c r="AI20" s="87" t="s">
        <v>351</v>
      </c>
      <c r="AJ20" s="54">
        <v>3.6</v>
      </c>
      <c r="AK20" s="54" t="s">
        <v>349</v>
      </c>
      <c r="AL20" s="87"/>
      <c r="AM20" s="99" t="s">
        <v>490</v>
      </c>
      <c r="AN20" s="99" t="s">
        <v>367</v>
      </c>
      <c r="AO20" s="99" t="s">
        <v>367</v>
      </c>
      <c r="AP20" s="57">
        <v>3.89230769230769</v>
      </c>
      <c r="AQ20" s="133" t="s">
        <v>353</v>
      </c>
      <c r="AR20" s="88">
        <v>215.8</v>
      </c>
      <c r="AS20" s="134">
        <f>AR20-214</f>
        <v>1.8000000000000114</v>
      </c>
      <c r="AT20" s="135">
        <v>87.09</v>
      </c>
      <c r="AU20" s="136">
        <v>43.77</v>
      </c>
      <c r="AV20" s="135">
        <v>33.15</v>
      </c>
      <c r="AW20" s="135">
        <v>40.7309090909091</v>
      </c>
    </row>
    <row r="21" spans="1:49" s="17" customFormat="1" ht="14.25">
      <c r="A21" s="52"/>
      <c r="B21" s="59"/>
      <c r="C21" s="60" t="s">
        <v>491</v>
      </c>
      <c r="D21" s="60" t="s">
        <v>492</v>
      </c>
      <c r="E21" s="61" t="s">
        <v>493</v>
      </c>
      <c r="F21" s="62">
        <v>572.334</v>
      </c>
      <c r="G21" s="63">
        <v>4.2521721707135</v>
      </c>
      <c r="H21" s="64" t="s">
        <v>356</v>
      </c>
      <c r="I21" s="89" t="s">
        <v>467</v>
      </c>
      <c r="J21" s="89" t="s">
        <v>494</v>
      </c>
      <c r="K21" s="90">
        <v>4</v>
      </c>
      <c r="L21" s="64">
        <v>821</v>
      </c>
      <c r="M21" s="73">
        <v>14.88</v>
      </c>
      <c r="N21" s="73">
        <v>31.1</v>
      </c>
      <c r="O21" s="73">
        <v>59.9</v>
      </c>
      <c r="P21" s="73">
        <v>10.1</v>
      </c>
      <c r="Q21" s="73">
        <v>367</v>
      </c>
      <c r="R21" s="73">
        <v>66</v>
      </c>
      <c r="S21" s="73">
        <v>67.8</v>
      </c>
      <c r="T21" s="100" t="s">
        <v>348</v>
      </c>
      <c r="U21" s="91">
        <v>3.45</v>
      </c>
      <c r="V21" s="91" t="s">
        <v>360</v>
      </c>
      <c r="W21" s="91">
        <v>9.4</v>
      </c>
      <c r="X21" s="91" t="s">
        <v>359</v>
      </c>
      <c r="Y21" s="64"/>
      <c r="Z21" s="115">
        <v>45.51</v>
      </c>
      <c r="AA21" s="91" t="s">
        <v>359</v>
      </c>
      <c r="AB21" s="116" t="s">
        <v>359</v>
      </c>
      <c r="AC21" s="64"/>
      <c r="AD21" s="117">
        <v>7</v>
      </c>
      <c r="AE21" s="91" t="s">
        <v>359</v>
      </c>
      <c r="AF21" s="116" t="s">
        <v>351</v>
      </c>
      <c r="AG21" s="64"/>
      <c r="AH21" s="116" t="s">
        <v>351</v>
      </c>
      <c r="AI21" s="116" t="s">
        <v>456</v>
      </c>
      <c r="AJ21" s="64"/>
      <c r="AK21" s="64"/>
      <c r="AL21" s="126">
        <v>34.2307692307692</v>
      </c>
      <c r="AM21" s="100" t="s">
        <v>490</v>
      </c>
      <c r="AN21" s="73"/>
      <c r="AO21" s="64"/>
      <c r="AP21" s="64">
        <v>3.96</v>
      </c>
      <c r="AQ21" s="64"/>
      <c r="AR21" s="73">
        <v>217.7</v>
      </c>
      <c r="AS21" s="137">
        <f>AR21-217.1</f>
        <v>0.5999999999999943</v>
      </c>
      <c r="AT21" s="63">
        <v>84.86</v>
      </c>
      <c r="AU21" s="63">
        <v>41.618</v>
      </c>
      <c r="AV21" s="63">
        <v>36.27</v>
      </c>
      <c r="AW21" s="63">
        <v>41.508</v>
      </c>
    </row>
    <row r="22" spans="1:49" ht="14.25">
      <c r="A22" s="30"/>
      <c r="B22" s="47"/>
      <c r="C22" s="35"/>
      <c r="D22" s="35"/>
      <c r="E22" s="36" t="s">
        <v>457</v>
      </c>
      <c r="F22" s="38">
        <f>AVERAGE(F20:F21)</f>
        <v>557.352</v>
      </c>
      <c r="G22" s="38">
        <f>(F22-515.12)/515.12*100</f>
        <v>8.198478024537966</v>
      </c>
      <c r="H22" s="29"/>
      <c r="I22" s="39"/>
      <c r="J22" s="39"/>
      <c r="K22" s="85"/>
      <c r="L22" s="85">
        <f aca="true" t="shared" si="8" ref="L22:S22">AVERAGE(L20:L21)</f>
        <v>818</v>
      </c>
      <c r="M22" s="38">
        <f t="shared" si="8"/>
        <v>14.280000000000001</v>
      </c>
      <c r="N22" s="38">
        <f t="shared" si="8"/>
        <v>30.3</v>
      </c>
      <c r="O22" s="38">
        <f t="shared" si="8"/>
        <v>59.5</v>
      </c>
      <c r="P22" s="38">
        <f t="shared" si="8"/>
        <v>11.6</v>
      </c>
      <c r="Q22" s="38">
        <f t="shared" si="8"/>
        <v>389.5</v>
      </c>
      <c r="R22" s="38">
        <f t="shared" si="8"/>
        <v>70.55</v>
      </c>
      <c r="S22" s="38">
        <f t="shared" si="8"/>
        <v>67.44999999999999</v>
      </c>
      <c r="T22" s="34" t="s">
        <v>446</v>
      </c>
      <c r="U22" s="97"/>
      <c r="V22" s="97" t="s">
        <v>360</v>
      </c>
      <c r="W22" s="97"/>
      <c r="X22" s="97" t="s">
        <v>359</v>
      </c>
      <c r="Y22" s="34" t="s">
        <v>359</v>
      </c>
      <c r="Z22" s="110"/>
      <c r="AA22" s="97" t="s">
        <v>359</v>
      </c>
      <c r="AB22" s="111" t="s">
        <v>359</v>
      </c>
      <c r="AC22" s="29" t="s">
        <v>359</v>
      </c>
      <c r="AD22" s="112"/>
      <c r="AE22" s="97" t="s">
        <v>359</v>
      </c>
      <c r="AF22" s="111" t="s">
        <v>351</v>
      </c>
      <c r="AG22" s="29" t="s">
        <v>351</v>
      </c>
      <c r="AH22" s="111" t="s">
        <v>351</v>
      </c>
      <c r="AI22" s="29" t="s">
        <v>351</v>
      </c>
      <c r="AJ22" s="29"/>
      <c r="AK22" s="29"/>
      <c r="AL22" s="29"/>
      <c r="AM22" s="29" t="s">
        <v>495</v>
      </c>
      <c r="AN22" s="38"/>
      <c r="AO22" s="29"/>
      <c r="AP22" s="29"/>
      <c r="AQ22" s="29"/>
      <c r="AR22" s="38">
        <f aca="true" t="shared" si="9" ref="AR22:AW22">AVERAGE(AR20:AR21)</f>
        <v>216.75</v>
      </c>
      <c r="AS22" s="131">
        <f>AR22-215.6</f>
        <v>1.1500000000000057</v>
      </c>
      <c r="AT22" s="110">
        <f t="shared" si="9"/>
        <v>85.975</v>
      </c>
      <c r="AU22" s="110">
        <f t="shared" si="9"/>
        <v>42.694</v>
      </c>
      <c r="AV22" s="110">
        <f t="shared" si="9"/>
        <v>34.71</v>
      </c>
      <c r="AW22" s="110">
        <f t="shared" si="9"/>
        <v>41.11945454545455</v>
      </c>
    </row>
    <row r="23" spans="1:49" ht="14.25">
      <c r="A23" s="40"/>
      <c r="B23" s="48"/>
      <c r="C23" s="35"/>
      <c r="D23" s="35"/>
      <c r="E23" s="36" t="s">
        <v>460</v>
      </c>
      <c r="F23" s="22">
        <v>518.468309395425</v>
      </c>
      <c r="G23" s="22">
        <v>4.55308826462017</v>
      </c>
      <c r="H23" s="42"/>
      <c r="I23" s="66"/>
      <c r="J23" s="43" t="s">
        <v>454</v>
      </c>
      <c r="K23" s="34">
        <v>4</v>
      </c>
      <c r="L23" s="85"/>
      <c r="M23" s="38"/>
      <c r="N23" s="38"/>
      <c r="O23" s="38"/>
      <c r="P23" s="38"/>
      <c r="Q23" s="38"/>
      <c r="R23" s="38"/>
      <c r="S23" s="38"/>
      <c r="T23" s="34"/>
      <c r="U23" s="97"/>
      <c r="V23" s="97"/>
      <c r="W23" s="97"/>
      <c r="X23" s="97"/>
      <c r="Y23" s="97"/>
      <c r="Z23" s="110"/>
      <c r="AA23" s="97"/>
      <c r="AB23" s="111"/>
      <c r="AC23" s="29"/>
      <c r="AD23" s="112"/>
      <c r="AE23" s="97"/>
      <c r="AF23" s="111"/>
      <c r="AG23" s="29"/>
      <c r="AH23" s="111"/>
      <c r="AI23" s="29"/>
      <c r="AJ23" s="29"/>
      <c r="AK23" s="29"/>
      <c r="AL23" s="29"/>
      <c r="AM23" s="29"/>
      <c r="AN23" s="38"/>
      <c r="AO23" s="29"/>
      <c r="AP23" s="29"/>
      <c r="AQ23" s="29"/>
      <c r="AR23" s="38"/>
      <c r="AS23" s="131"/>
      <c r="AT23" s="68"/>
      <c r="AU23" s="68"/>
      <c r="AV23" s="68"/>
      <c r="AW23" s="68"/>
    </row>
    <row r="24" spans="1:49" ht="21.75">
      <c r="A24" s="24">
        <v>6</v>
      </c>
      <c r="B24" s="26" t="s">
        <v>496</v>
      </c>
      <c r="C24" s="33" t="s">
        <v>483</v>
      </c>
      <c r="D24" s="33" t="s">
        <v>483</v>
      </c>
      <c r="E24" s="26" t="s">
        <v>464</v>
      </c>
      <c r="F24" s="65">
        <v>481.24</v>
      </c>
      <c r="G24" s="22"/>
      <c r="H24" s="66"/>
      <c r="I24" s="77"/>
      <c r="J24" s="43"/>
      <c r="K24" s="34"/>
      <c r="L24" s="84">
        <v>782</v>
      </c>
      <c r="M24" s="28">
        <v>14.51</v>
      </c>
      <c r="N24" s="28">
        <v>30</v>
      </c>
      <c r="O24" s="28">
        <v>61</v>
      </c>
      <c r="P24" s="28">
        <v>8.6</v>
      </c>
      <c r="Q24" s="28">
        <v>465</v>
      </c>
      <c r="R24" s="28">
        <v>104.7</v>
      </c>
      <c r="S24" s="28">
        <v>66.2</v>
      </c>
      <c r="T24" s="34" t="s">
        <v>455</v>
      </c>
      <c r="U24" s="20">
        <v>1.79</v>
      </c>
      <c r="V24" s="20" t="s">
        <v>350</v>
      </c>
      <c r="W24" s="20"/>
      <c r="X24" s="20"/>
      <c r="Y24" s="20"/>
      <c r="Z24" s="108">
        <v>55</v>
      </c>
      <c r="AA24" s="20" t="s">
        <v>360</v>
      </c>
      <c r="AB24" s="34" t="s">
        <v>351</v>
      </c>
      <c r="AC24" s="34"/>
      <c r="AD24" s="79">
        <v>7</v>
      </c>
      <c r="AE24" s="20" t="s">
        <v>359</v>
      </c>
      <c r="AF24" s="34" t="s">
        <v>351</v>
      </c>
      <c r="AG24" s="34"/>
      <c r="AH24" s="34"/>
      <c r="AI24" s="34" t="s">
        <v>351</v>
      </c>
      <c r="AJ24" s="20">
        <v>0</v>
      </c>
      <c r="AK24" s="20" t="s">
        <v>349</v>
      </c>
      <c r="AL24" s="34"/>
      <c r="AM24" s="34" t="s">
        <v>497</v>
      </c>
      <c r="AN24" s="34" t="s">
        <v>448</v>
      </c>
      <c r="AO24" s="34" t="s">
        <v>450</v>
      </c>
      <c r="AP24" s="68">
        <v>3.88461538461538</v>
      </c>
      <c r="AQ24" s="96" t="s">
        <v>448</v>
      </c>
      <c r="AR24" s="28">
        <v>214</v>
      </c>
      <c r="AS24" s="130">
        <f>AR24-214</f>
        <v>0</v>
      </c>
      <c r="AT24" s="132">
        <v>85.41</v>
      </c>
      <c r="AU24" s="138">
        <v>42.053</v>
      </c>
      <c r="AV24" s="132">
        <v>29.81</v>
      </c>
      <c r="AW24" s="132">
        <v>43.8027272727273</v>
      </c>
    </row>
    <row r="25" spans="1:49" ht="21.75">
      <c r="A25" s="30"/>
      <c r="B25" s="26" t="s">
        <v>498</v>
      </c>
      <c r="C25" s="67" t="s">
        <v>499</v>
      </c>
      <c r="D25" s="67" t="s">
        <v>499</v>
      </c>
      <c r="E25" s="33" t="s">
        <v>453</v>
      </c>
      <c r="F25" s="27">
        <v>548.993</v>
      </c>
      <c r="G25" s="28">
        <v>0</v>
      </c>
      <c r="H25" s="68"/>
      <c r="I25" s="43"/>
      <c r="J25" s="43"/>
      <c r="K25" s="84">
        <v>11</v>
      </c>
      <c r="L25" s="84">
        <v>826</v>
      </c>
      <c r="M25" s="28">
        <v>14.85</v>
      </c>
      <c r="N25" s="28">
        <v>31</v>
      </c>
      <c r="O25" s="28">
        <v>59.7</v>
      </c>
      <c r="P25" s="28">
        <v>14.8</v>
      </c>
      <c r="Q25" s="28">
        <v>417</v>
      </c>
      <c r="R25" s="28">
        <v>72</v>
      </c>
      <c r="S25" s="28">
        <v>66.5</v>
      </c>
      <c r="T25" s="34" t="s">
        <v>446</v>
      </c>
      <c r="U25" s="66">
        <v>3.8</v>
      </c>
      <c r="V25" s="66" t="s">
        <v>359</v>
      </c>
      <c r="W25" s="66">
        <v>6.9</v>
      </c>
      <c r="X25" s="66" t="s">
        <v>360</v>
      </c>
      <c r="Y25" s="68"/>
      <c r="Z25" s="108">
        <v>34.38</v>
      </c>
      <c r="AA25" s="66" t="s">
        <v>360</v>
      </c>
      <c r="AB25" s="118" t="s">
        <v>351</v>
      </c>
      <c r="AC25" s="68"/>
      <c r="AD25" s="79">
        <v>7</v>
      </c>
      <c r="AE25" s="66" t="s">
        <v>359</v>
      </c>
      <c r="AF25" s="118" t="s">
        <v>351</v>
      </c>
      <c r="AG25" s="68"/>
      <c r="AH25" s="118" t="s">
        <v>456</v>
      </c>
      <c r="AI25" s="118" t="s">
        <v>351</v>
      </c>
      <c r="AJ25" s="68"/>
      <c r="AK25" s="68"/>
      <c r="AL25" s="68">
        <v>59.8976109215017</v>
      </c>
      <c r="AM25" s="68" t="s">
        <v>484</v>
      </c>
      <c r="AN25" s="68"/>
      <c r="AO25" s="68"/>
      <c r="AP25" s="68">
        <v>4.06</v>
      </c>
      <c r="AQ25" s="68"/>
      <c r="AR25" s="28">
        <v>217.1</v>
      </c>
      <c r="AS25" s="139">
        <f>AR25-217.1</f>
        <v>0</v>
      </c>
      <c r="AT25" s="68">
        <v>87.39</v>
      </c>
      <c r="AU25" s="68">
        <v>41.575</v>
      </c>
      <c r="AV25" s="68">
        <v>34.81</v>
      </c>
      <c r="AW25" s="68">
        <v>41.852</v>
      </c>
    </row>
    <row r="26" spans="1:49" ht="14.25">
      <c r="A26" s="30"/>
      <c r="B26" s="31"/>
      <c r="C26" s="69"/>
      <c r="D26" s="69"/>
      <c r="E26" s="36" t="s">
        <v>457</v>
      </c>
      <c r="F26" s="38">
        <f>AVERAGE(F24:F25)</f>
        <v>515.1165000000001</v>
      </c>
      <c r="G26" s="38"/>
      <c r="H26" s="70"/>
      <c r="I26" s="39"/>
      <c r="J26" s="39"/>
      <c r="K26" s="85"/>
      <c r="L26" s="85">
        <f aca="true" t="shared" si="10" ref="L26:S26">AVERAGE(L24:L25)</f>
        <v>804</v>
      </c>
      <c r="M26" s="38">
        <f t="shared" si="10"/>
        <v>14.68</v>
      </c>
      <c r="N26" s="38">
        <f t="shared" si="10"/>
        <v>30.5</v>
      </c>
      <c r="O26" s="38">
        <f t="shared" si="10"/>
        <v>60.35</v>
      </c>
      <c r="P26" s="38">
        <f t="shared" si="10"/>
        <v>11.7</v>
      </c>
      <c r="Q26" s="38">
        <f t="shared" si="10"/>
        <v>441</v>
      </c>
      <c r="R26" s="38">
        <f t="shared" si="10"/>
        <v>88.35</v>
      </c>
      <c r="S26" s="38">
        <f t="shared" si="10"/>
        <v>66.35</v>
      </c>
      <c r="T26" s="34"/>
      <c r="U26" s="101"/>
      <c r="V26" s="101" t="s">
        <v>359</v>
      </c>
      <c r="W26" s="101"/>
      <c r="X26" s="101" t="s">
        <v>360</v>
      </c>
      <c r="Y26" s="70" t="s">
        <v>359</v>
      </c>
      <c r="Z26" s="110"/>
      <c r="AA26" s="101" t="s">
        <v>360</v>
      </c>
      <c r="AB26" s="119" t="s">
        <v>351</v>
      </c>
      <c r="AC26" s="70" t="s">
        <v>351</v>
      </c>
      <c r="AD26" s="112"/>
      <c r="AE26" s="101" t="s">
        <v>359</v>
      </c>
      <c r="AF26" s="119" t="s">
        <v>351</v>
      </c>
      <c r="AG26" s="70" t="s">
        <v>351</v>
      </c>
      <c r="AH26" s="119" t="s">
        <v>456</v>
      </c>
      <c r="AI26" s="119" t="s">
        <v>351</v>
      </c>
      <c r="AJ26" s="70"/>
      <c r="AK26" s="70"/>
      <c r="AL26" s="70"/>
      <c r="AM26" s="70" t="s">
        <v>485</v>
      </c>
      <c r="AN26" s="70"/>
      <c r="AO26" s="70"/>
      <c r="AP26" s="70"/>
      <c r="AQ26" s="70"/>
      <c r="AR26" s="38">
        <f aca="true" t="shared" si="11" ref="AR26:AW26">AVERAGE(AR24:AR25)</f>
        <v>215.55</v>
      </c>
      <c r="AS26" s="140"/>
      <c r="AT26" s="110">
        <f t="shared" si="11"/>
        <v>86.4</v>
      </c>
      <c r="AU26" s="110">
        <f t="shared" si="11"/>
        <v>41.814</v>
      </c>
      <c r="AV26" s="110">
        <f t="shared" si="11"/>
        <v>32.31</v>
      </c>
      <c r="AW26" s="110">
        <f t="shared" si="11"/>
        <v>42.82736363636365</v>
      </c>
    </row>
    <row r="27" spans="1:49" ht="21.75">
      <c r="A27" s="40"/>
      <c r="B27" s="26" t="s">
        <v>498</v>
      </c>
      <c r="C27" s="69"/>
      <c r="D27" s="69"/>
      <c r="E27" s="36" t="s">
        <v>460</v>
      </c>
      <c r="F27" s="22">
        <v>511.66</v>
      </c>
      <c r="G27" s="22"/>
      <c r="H27" s="49"/>
      <c r="I27" s="43"/>
      <c r="J27" s="43"/>
      <c r="K27" s="20">
        <v>4</v>
      </c>
      <c r="L27" s="85"/>
      <c r="M27" s="38"/>
      <c r="N27" s="38"/>
      <c r="O27" s="38"/>
      <c r="P27" s="38"/>
      <c r="Q27" s="38"/>
      <c r="R27" s="38"/>
      <c r="S27" s="38"/>
      <c r="T27" s="34"/>
      <c r="U27" s="101"/>
      <c r="V27" s="101"/>
      <c r="W27" s="101"/>
      <c r="X27" s="101"/>
      <c r="Y27" s="70"/>
      <c r="Z27" s="110"/>
      <c r="AA27" s="101"/>
      <c r="AB27" s="119"/>
      <c r="AC27" s="70"/>
      <c r="AD27" s="112"/>
      <c r="AE27" s="101"/>
      <c r="AF27" s="119"/>
      <c r="AG27" s="70"/>
      <c r="AH27" s="119"/>
      <c r="AI27" s="119"/>
      <c r="AJ27" s="70"/>
      <c r="AK27" s="70"/>
      <c r="AL27" s="70"/>
      <c r="AM27" s="70"/>
      <c r="AN27" s="70"/>
      <c r="AO27" s="70"/>
      <c r="AP27" s="70"/>
      <c r="AQ27" s="96"/>
      <c r="AR27" s="38"/>
      <c r="AS27" s="140"/>
      <c r="AT27" s="68"/>
      <c r="AU27" s="68"/>
      <c r="AV27" s="68"/>
      <c r="AW27" s="68"/>
    </row>
    <row r="28" spans="1:49" s="17" customFormat="1" ht="14.25">
      <c r="A28" s="71">
        <v>7</v>
      </c>
      <c r="B28" s="53" t="s">
        <v>500</v>
      </c>
      <c r="C28" s="60" t="s">
        <v>466</v>
      </c>
      <c r="D28" s="60" t="s">
        <v>487</v>
      </c>
      <c r="E28" s="61" t="s">
        <v>493</v>
      </c>
      <c r="F28" s="72">
        <v>569.717</v>
      </c>
      <c r="G28" s="73">
        <v>5.38215382338796</v>
      </c>
      <c r="H28" s="64" t="s">
        <v>356</v>
      </c>
      <c r="I28" s="89" t="s">
        <v>454</v>
      </c>
      <c r="J28" s="89" t="s">
        <v>454</v>
      </c>
      <c r="K28" s="90">
        <v>4</v>
      </c>
      <c r="L28" s="90">
        <v>830</v>
      </c>
      <c r="M28" s="73">
        <v>14.66</v>
      </c>
      <c r="N28" s="73">
        <v>31.2</v>
      </c>
      <c r="O28" s="73">
        <v>59.8</v>
      </c>
      <c r="P28" s="73">
        <v>15</v>
      </c>
      <c r="Q28" s="73">
        <v>471</v>
      </c>
      <c r="R28" s="73">
        <v>86</v>
      </c>
      <c r="S28" s="73">
        <v>68.2</v>
      </c>
      <c r="T28" s="102" t="s">
        <v>376</v>
      </c>
      <c r="U28" s="91">
        <v>3.9</v>
      </c>
      <c r="V28" s="91" t="s">
        <v>359</v>
      </c>
      <c r="W28" s="76">
        <v>12.9</v>
      </c>
      <c r="X28" s="91" t="s">
        <v>359</v>
      </c>
      <c r="Y28" s="91"/>
      <c r="Z28" s="115">
        <v>46.88</v>
      </c>
      <c r="AA28" s="91" t="s">
        <v>359</v>
      </c>
      <c r="AB28" s="116" t="s">
        <v>359</v>
      </c>
      <c r="AC28" s="64"/>
      <c r="AD28" s="117">
        <v>9</v>
      </c>
      <c r="AE28" s="91" t="s">
        <v>351</v>
      </c>
      <c r="AF28" s="116" t="s">
        <v>351</v>
      </c>
      <c r="AG28" s="64"/>
      <c r="AH28" s="116" t="s">
        <v>350</v>
      </c>
      <c r="AI28" s="116" t="s">
        <v>456</v>
      </c>
      <c r="AJ28" s="64"/>
      <c r="AK28" s="64"/>
      <c r="AL28" s="63">
        <v>0.8</v>
      </c>
      <c r="AM28" s="100" t="s">
        <v>501</v>
      </c>
      <c r="AN28" s="100" t="s">
        <v>501</v>
      </c>
      <c r="AO28" s="64"/>
      <c r="AP28" s="64">
        <v>3.89</v>
      </c>
      <c r="AQ28" s="64"/>
      <c r="AR28" s="76">
        <v>219.6</v>
      </c>
      <c r="AS28" s="137">
        <f>AR28-219.8</f>
        <v>-0.20000000000001705</v>
      </c>
      <c r="AT28" s="115">
        <v>87.523</v>
      </c>
      <c r="AU28" s="115">
        <v>40.929</v>
      </c>
      <c r="AV28" s="115">
        <v>36.747</v>
      </c>
      <c r="AW28" s="73">
        <v>40.963</v>
      </c>
    </row>
    <row r="29" spans="1:49" s="17" customFormat="1" ht="14.25">
      <c r="A29" s="52"/>
      <c r="B29" s="59"/>
      <c r="C29" s="74" t="s">
        <v>452</v>
      </c>
      <c r="D29" s="74" t="s">
        <v>466</v>
      </c>
      <c r="E29" s="75" t="s">
        <v>502</v>
      </c>
      <c r="F29" s="76">
        <v>538.515</v>
      </c>
      <c r="G29" s="76">
        <v>4.28455237320633</v>
      </c>
      <c r="H29" s="64"/>
      <c r="I29" s="89" t="s">
        <v>467</v>
      </c>
      <c r="J29" s="89" t="s">
        <v>494</v>
      </c>
      <c r="K29" s="91">
        <v>3</v>
      </c>
      <c r="L29" s="90">
        <v>826</v>
      </c>
      <c r="M29" s="73">
        <v>14.46</v>
      </c>
      <c r="N29" s="73">
        <v>31.4</v>
      </c>
      <c r="O29" s="73">
        <v>59.1</v>
      </c>
      <c r="P29" s="73">
        <v>7.2</v>
      </c>
      <c r="Q29" s="73">
        <v>398</v>
      </c>
      <c r="R29" s="73">
        <v>81</v>
      </c>
      <c r="S29" s="73">
        <v>62.5</v>
      </c>
      <c r="T29" s="100" t="s">
        <v>376</v>
      </c>
      <c r="U29" s="63">
        <v>3.33333333333333</v>
      </c>
      <c r="V29" s="64" t="str">
        <f>IF(U29&lt;1.5,"R",IF(U29&lt;2.6,"MR",IF(U29&lt;3.5,"MS","S")))</f>
        <v>MS</v>
      </c>
      <c r="W29" s="73">
        <v>10.7876712328767</v>
      </c>
      <c r="X29" s="64" t="str">
        <f>IF(W29&lt;1,"R",IF(W29&lt;6,"MR",IF(W29&lt;25,"MS","S")))</f>
        <v>MS</v>
      </c>
      <c r="Y29" s="64"/>
      <c r="Z29" s="91">
        <v>15.34</v>
      </c>
      <c r="AA29" s="91" t="s">
        <v>360</v>
      </c>
      <c r="AB29" s="91" t="s">
        <v>360</v>
      </c>
      <c r="AC29" s="64"/>
      <c r="AD29" s="117"/>
      <c r="AE29" s="91"/>
      <c r="AF29" s="91" t="s">
        <v>351</v>
      </c>
      <c r="AG29" s="64"/>
      <c r="AH29" s="91" t="s">
        <v>456</v>
      </c>
      <c r="AI29" s="91" t="s">
        <v>360</v>
      </c>
      <c r="AJ29" s="91">
        <v>0</v>
      </c>
      <c r="AK29" s="91" t="s">
        <v>456</v>
      </c>
      <c r="AL29" s="127">
        <v>0.530097843752569</v>
      </c>
      <c r="AM29" s="100" t="s">
        <v>503</v>
      </c>
      <c r="AN29" s="64"/>
      <c r="AO29" s="73"/>
      <c r="AP29" s="141">
        <v>3.7</v>
      </c>
      <c r="AQ29" s="64"/>
      <c r="AR29" s="142">
        <v>219.4</v>
      </c>
      <c r="AS29" s="137">
        <f>AR29-220</f>
        <v>-0.5999999999999943</v>
      </c>
      <c r="AT29" s="76">
        <v>83.46</v>
      </c>
      <c r="AU29" s="76">
        <v>40.991</v>
      </c>
      <c r="AV29" s="76">
        <v>34.22</v>
      </c>
      <c r="AW29" s="76">
        <v>40.94</v>
      </c>
    </row>
    <row r="30" spans="1:49" ht="14.25">
      <c r="A30" s="30"/>
      <c r="B30" s="47"/>
      <c r="C30" s="35"/>
      <c r="D30" s="35"/>
      <c r="E30" s="36" t="s">
        <v>457</v>
      </c>
      <c r="F30" s="37"/>
      <c r="G30" s="38"/>
      <c r="H30" s="29"/>
      <c r="I30" s="39"/>
      <c r="J30" s="39"/>
      <c r="K30" s="85"/>
      <c r="L30" s="85">
        <f aca="true" t="shared" si="12" ref="L30:S30">AVERAGE(L28:L29)</f>
        <v>828</v>
      </c>
      <c r="M30" s="38">
        <f t="shared" si="12"/>
        <v>14.56</v>
      </c>
      <c r="N30" s="38">
        <f t="shared" si="12"/>
        <v>31.299999999999997</v>
      </c>
      <c r="O30" s="38">
        <f t="shared" si="12"/>
        <v>59.45</v>
      </c>
      <c r="P30" s="38">
        <f t="shared" si="12"/>
        <v>11.1</v>
      </c>
      <c r="Q30" s="38">
        <f t="shared" si="12"/>
        <v>434.5</v>
      </c>
      <c r="R30" s="38">
        <f t="shared" si="12"/>
        <v>83.5</v>
      </c>
      <c r="S30" s="38">
        <f t="shared" si="12"/>
        <v>65.35</v>
      </c>
      <c r="T30" s="98"/>
      <c r="U30" s="97"/>
      <c r="V30" s="97"/>
      <c r="W30" s="103"/>
      <c r="X30" s="97"/>
      <c r="Y30" s="97" t="s">
        <v>359</v>
      </c>
      <c r="Z30" s="110"/>
      <c r="AA30" s="97"/>
      <c r="AB30" s="29"/>
      <c r="AC30" s="29" t="s">
        <v>359</v>
      </c>
      <c r="AD30" s="112"/>
      <c r="AE30" s="97"/>
      <c r="AF30" s="111"/>
      <c r="AG30" s="29" t="s">
        <v>351</v>
      </c>
      <c r="AH30" s="111" t="s">
        <v>350</v>
      </c>
      <c r="AI30" s="97" t="s">
        <v>360</v>
      </c>
      <c r="AJ30" s="29"/>
      <c r="AK30" s="29"/>
      <c r="AL30" s="29"/>
      <c r="AM30" s="29" t="s">
        <v>485</v>
      </c>
      <c r="AN30" s="29"/>
      <c r="AO30" s="29"/>
      <c r="AP30" s="29"/>
      <c r="AQ30" s="29"/>
      <c r="AR30" s="38">
        <f aca="true" t="shared" si="13" ref="AR30:AW30">AVERAGE(AR28:AR29)</f>
        <v>219.5</v>
      </c>
      <c r="AS30" s="131">
        <f>AR30-219.9</f>
        <v>-0.4000000000000057</v>
      </c>
      <c r="AT30" s="110">
        <f t="shared" si="13"/>
        <v>85.4915</v>
      </c>
      <c r="AU30" s="110">
        <f t="shared" si="13"/>
        <v>40.96</v>
      </c>
      <c r="AV30" s="110">
        <f t="shared" si="13"/>
        <v>35.4835</v>
      </c>
      <c r="AW30" s="110">
        <f t="shared" si="13"/>
        <v>40.951499999999996</v>
      </c>
    </row>
    <row r="31" spans="1:49" ht="14.25">
      <c r="A31" s="40"/>
      <c r="B31" s="48"/>
      <c r="C31" s="69"/>
      <c r="D31" s="69"/>
      <c r="E31" s="36" t="s">
        <v>460</v>
      </c>
      <c r="F31" s="22">
        <v>536.44</v>
      </c>
      <c r="G31" s="22">
        <v>4.91</v>
      </c>
      <c r="H31" s="49"/>
      <c r="I31" s="43" t="s">
        <v>478</v>
      </c>
      <c r="J31" s="43" t="s">
        <v>478</v>
      </c>
      <c r="K31" s="20">
        <v>2</v>
      </c>
      <c r="L31" s="85"/>
      <c r="M31" s="38"/>
      <c r="N31" s="38"/>
      <c r="O31" s="38"/>
      <c r="P31" s="38"/>
      <c r="Q31" s="38"/>
      <c r="R31" s="38"/>
      <c r="S31" s="38"/>
      <c r="T31" s="34"/>
      <c r="U31" s="101"/>
      <c r="V31" s="101"/>
      <c r="W31" s="101"/>
      <c r="X31" s="101"/>
      <c r="Y31" s="101"/>
      <c r="Z31" s="112"/>
      <c r="AA31" s="101"/>
      <c r="AB31" s="119"/>
      <c r="AC31" s="34"/>
      <c r="AD31" s="70"/>
      <c r="AE31" s="70"/>
      <c r="AF31" s="119"/>
      <c r="AG31" s="34"/>
      <c r="AH31" s="34"/>
      <c r="AI31" s="70"/>
      <c r="AJ31" s="119"/>
      <c r="AK31" s="119"/>
      <c r="AL31" s="70"/>
      <c r="AM31" s="70"/>
      <c r="AN31" s="70"/>
      <c r="AO31" s="96"/>
      <c r="AP31" s="140"/>
      <c r="AQ31" s="33"/>
      <c r="AR31" s="143"/>
      <c r="AS31" s="68"/>
      <c r="AT31" s="68"/>
      <c r="AU31" s="68"/>
      <c r="AV31" s="101"/>
      <c r="AW31" s="101"/>
    </row>
    <row r="32" spans="1:49" ht="14.25">
      <c r="A32" s="24">
        <v>8</v>
      </c>
      <c r="B32" s="25" t="s">
        <v>480</v>
      </c>
      <c r="C32" s="50" t="s">
        <v>483</v>
      </c>
      <c r="D32" s="50" t="s">
        <v>483</v>
      </c>
      <c r="E32" s="33" t="s">
        <v>453</v>
      </c>
      <c r="F32" s="27">
        <v>540.62</v>
      </c>
      <c r="G32" s="28">
        <v>0</v>
      </c>
      <c r="H32" s="43"/>
      <c r="I32" s="43"/>
      <c r="J32" s="43"/>
      <c r="K32" s="84">
        <v>14</v>
      </c>
      <c r="L32" s="84">
        <v>823</v>
      </c>
      <c r="M32" s="28">
        <v>15.08</v>
      </c>
      <c r="N32" s="28">
        <v>31.3</v>
      </c>
      <c r="O32" s="28">
        <v>60</v>
      </c>
      <c r="P32" s="28">
        <v>14</v>
      </c>
      <c r="Q32" s="28">
        <v>417</v>
      </c>
      <c r="R32" s="28">
        <v>74</v>
      </c>
      <c r="S32" s="28">
        <v>64.7</v>
      </c>
      <c r="T32" s="34" t="s">
        <v>446</v>
      </c>
      <c r="U32" s="20">
        <v>3.83</v>
      </c>
      <c r="V32" s="20" t="s">
        <v>359</v>
      </c>
      <c r="W32" s="20">
        <v>6.6</v>
      </c>
      <c r="X32" s="20" t="s">
        <v>360</v>
      </c>
      <c r="Y32" s="34"/>
      <c r="Z32" s="108">
        <v>42.5</v>
      </c>
      <c r="AA32" s="20" t="s">
        <v>360</v>
      </c>
      <c r="AB32" s="109" t="s">
        <v>351</v>
      </c>
      <c r="AC32" s="34"/>
      <c r="AD32" s="79">
        <v>7</v>
      </c>
      <c r="AE32" s="20" t="s">
        <v>359</v>
      </c>
      <c r="AF32" s="109" t="s">
        <v>351</v>
      </c>
      <c r="AG32" s="34"/>
      <c r="AH32" s="109" t="s">
        <v>349</v>
      </c>
      <c r="AI32" s="109" t="s">
        <v>351</v>
      </c>
      <c r="AJ32" s="34"/>
      <c r="AK32" s="34"/>
      <c r="AL32" s="124">
        <v>70.0854700854701</v>
      </c>
      <c r="AM32" s="34" t="s">
        <v>484</v>
      </c>
      <c r="AN32" s="34"/>
      <c r="AO32" s="34"/>
      <c r="AP32" s="34">
        <v>4.05</v>
      </c>
      <c r="AQ32" s="34"/>
      <c r="AR32" s="28">
        <v>219.8</v>
      </c>
      <c r="AS32" s="130">
        <f>AR32-219.8</f>
        <v>0</v>
      </c>
      <c r="AT32" s="132">
        <v>90.543</v>
      </c>
      <c r="AU32" s="132">
        <v>41.095</v>
      </c>
      <c r="AV32" s="132">
        <v>33.863</v>
      </c>
      <c r="AW32" s="144">
        <v>41.424</v>
      </c>
    </row>
    <row r="33" spans="1:49" ht="14.25">
      <c r="A33" s="30"/>
      <c r="B33" s="44"/>
      <c r="C33" s="77" t="s">
        <v>504</v>
      </c>
      <c r="D33" s="77" t="s">
        <v>451</v>
      </c>
      <c r="E33" s="78" t="s">
        <v>393</v>
      </c>
      <c r="F33" s="28">
        <v>516.39</v>
      </c>
      <c r="G33" s="28" t="s">
        <v>68</v>
      </c>
      <c r="H33" s="34"/>
      <c r="I33" s="43" t="s">
        <v>68</v>
      </c>
      <c r="J33" s="43" t="s">
        <v>68</v>
      </c>
      <c r="K33" s="34">
        <v>12</v>
      </c>
      <c r="L33" s="84">
        <v>814</v>
      </c>
      <c r="M33" s="28">
        <v>15.6</v>
      </c>
      <c r="N33" s="28">
        <v>32.1</v>
      </c>
      <c r="O33" s="28">
        <v>60.3</v>
      </c>
      <c r="P33" s="28">
        <v>5.3</v>
      </c>
      <c r="Q33" s="28">
        <v>236</v>
      </c>
      <c r="R33" s="28">
        <v>52</v>
      </c>
      <c r="S33" s="28">
        <v>62.8</v>
      </c>
      <c r="T33" s="34" t="s">
        <v>446</v>
      </c>
      <c r="U33" s="68">
        <v>2.85</v>
      </c>
      <c r="V33" s="34" t="str">
        <f>IF(U33&lt;1.5,"R",IF(U33&lt;2.6,"MR",IF(U33&lt;3.5,"MS","S")))</f>
        <v>MS</v>
      </c>
      <c r="W33" s="28">
        <v>24.6932515337423</v>
      </c>
      <c r="X33" s="34" t="str">
        <f>IF(W33&lt;1,"R",IF(W33&lt;6,"MR",IF(W33&lt;25,"MS","S")))</f>
        <v>MS</v>
      </c>
      <c r="Y33" s="20" t="s">
        <v>359</v>
      </c>
      <c r="Z33" s="20">
        <v>22.67</v>
      </c>
      <c r="AA33" s="20" t="s">
        <v>360</v>
      </c>
      <c r="AB33" s="34"/>
      <c r="AC33" s="34"/>
      <c r="AD33" s="79"/>
      <c r="AE33" s="20"/>
      <c r="AF33" s="20" t="s">
        <v>360</v>
      </c>
      <c r="AG33" s="34"/>
      <c r="AH33" s="20" t="s">
        <v>456</v>
      </c>
      <c r="AI33" s="20" t="s">
        <v>351</v>
      </c>
      <c r="AJ33" s="20">
        <v>0</v>
      </c>
      <c r="AK33" s="20" t="s">
        <v>456</v>
      </c>
      <c r="AL33" s="128">
        <v>0.237926963992458</v>
      </c>
      <c r="AM33" s="34" t="s">
        <v>497</v>
      </c>
      <c r="AN33" s="28"/>
      <c r="AO33" s="34"/>
      <c r="AP33" s="29">
        <v>3.9</v>
      </c>
      <c r="AQ33" s="34"/>
      <c r="AR33" s="28">
        <v>220</v>
      </c>
      <c r="AS33" s="130"/>
      <c r="AT33" s="28">
        <v>85.62</v>
      </c>
      <c r="AU33" s="28">
        <v>41.277</v>
      </c>
      <c r="AV33" s="28">
        <v>33.035</v>
      </c>
      <c r="AW33" s="28">
        <v>41.53</v>
      </c>
    </row>
    <row r="34" spans="1:49" ht="14.25">
      <c r="A34" s="30"/>
      <c r="B34" s="31"/>
      <c r="C34" s="69"/>
      <c r="D34" s="69"/>
      <c r="E34" s="36" t="s">
        <v>457</v>
      </c>
      <c r="F34" s="38">
        <f>AVERAGE(F32:F32)</f>
        <v>540.62</v>
      </c>
      <c r="G34" s="38"/>
      <c r="H34" s="70"/>
      <c r="I34" s="39"/>
      <c r="J34" s="39"/>
      <c r="K34" s="85"/>
      <c r="L34" s="85">
        <f aca="true" t="shared" si="14" ref="L34:S34">AVERAGE(L32:L32)</f>
        <v>823</v>
      </c>
      <c r="M34" s="38">
        <f t="shared" si="14"/>
        <v>15.08</v>
      </c>
      <c r="N34" s="38">
        <f t="shared" si="14"/>
        <v>31.3</v>
      </c>
      <c r="O34" s="38">
        <f t="shared" si="14"/>
        <v>60</v>
      </c>
      <c r="P34" s="38">
        <f t="shared" si="14"/>
        <v>14</v>
      </c>
      <c r="Q34" s="38">
        <f t="shared" si="14"/>
        <v>417</v>
      </c>
      <c r="R34" s="38">
        <f t="shared" si="14"/>
        <v>74</v>
      </c>
      <c r="S34" s="38">
        <f t="shared" si="14"/>
        <v>64.7</v>
      </c>
      <c r="T34" s="34"/>
      <c r="U34" s="101"/>
      <c r="V34" s="101"/>
      <c r="W34" s="101"/>
      <c r="X34" s="101"/>
      <c r="Y34" s="20" t="s">
        <v>359</v>
      </c>
      <c r="Z34" s="110"/>
      <c r="AA34" s="101"/>
      <c r="AB34" s="119"/>
      <c r="AC34" s="70" t="s">
        <v>359</v>
      </c>
      <c r="AD34" s="112"/>
      <c r="AE34" s="101"/>
      <c r="AF34" s="119"/>
      <c r="AG34" s="70" t="s">
        <v>351</v>
      </c>
      <c r="AH34" s="119" t="s">
        <v>349</v>
      </c>
      <c r="AI34" s="119" t="s">
        <v>351</v>
      </c>
      <c r="AJ34" s="70"/>
      <c r="AK34" s="70"/>
      <c r="AL34" s="70"/>
      <c r="AM34" s="29" t="s">
        <v>485</v>
      </c>
      <c r="AN34" s="70"/>
      <c r="AO34" s="70"/>
      <c r="AP34" s="70"/>
      <c r="AQ34" s="70"/>
      <c r="AR34" s="38">
        <f aca="true" t="shared" si="15" ref="AR34:AW34">AVERAGE(AR32:AR33)</f>
        <v>219.9</v>
      </c>
      <c r="AS34" s="140"/>
      <c r="AT34" s="110">
        <f t="shared" si="15"/>
        <v>88.0815</v>
      </c>
      <c r="AU34" s="110">
        <f t="shared" si="15"/>
        <v>41.186</v>
      </c>
      <c r="AV34" s="110">
        <f t="shared" si="15"/>
        <v>33.449</v>
      </c>
      <c r="AW34" s="110">
        <f t="shared" si="15"/>
        <v>41.477000000000004</v>
      </c>
    </row>
    <row r="35" spans="1:49" ht="14.25">
      <c r="A35" s="40"/>
      <c r="B35" s="41"/>
      <c r="C35" s="69"/>
      <c r="D35" s="69"/>
      <c r="E35" s="36" t="s">
        <v>460</v>
      </c>
      <c r="F35" s="22">
        <v>511.66</v>
      </c>
      <c r="G35" s="22"/>
      <c r="H35" s="49"/>
      <c r="I35" s="43"/>
      <c r="J35" s="43"/>
      <c r="K35" s="20">
        <v>4</v>
      </c>
      <c r="L35" s="85"/>
      <c r="M35" s="38"/>
      <c r="N35" s="38"/>
      <c r="O35" s="38"/>
      <c r="P35" s="38"/>
      <c r="Q35" s="38"/>
      <c r="R35" s="38"/>
      <c r="S35" s="38"/>
      <c r="T35" s="34"/>
      <c r="U35" s="101"/>
      <c r="V35" s="101"/>
      <c r="W35" s="101"/>
      <c r="X35" s="101"/>
      <c r="Y35" s="101"/>
      <c r="Z35" s="110"/>
      <c r="AA35" s="101"/>
      <c r="AB35" s="119"/>
      <c r="AC35" s="34"/>
      <c r="AD35" s="112"/>
      <c r="AE35" s="101"/>
      <c r="AF35" s="119"/>
      <c r="AG35" s="34"/>
      <c r="AH35" s="119"/>
      <c r="AI35" s="119"/>
      <c r="AJ35" s="70"/>
      <c r="AK35" s="70"/>
      <c r="AL35" s="70"/>
      <c r="AM35" s="70"/>
      <c r="AN35" s="70"/>
      <c r="AO35" s="70"/>
      <c r="AP35" s="70"/>
      <c r="AQ35" s="96"/>
      <c r="AR35" s="38"/>
      <c r="AS35" s="140"/>
      <c r="AT35" s="68"/>
      <c r="AU35" s="68"/>
      <c r="AV35" s="68"/>
      <c r="AW35" s="68"/>
    </row>
  </sheetData>
  <sheetProtection/>
  <mergeCells count="33">
    <mergeCell ref="A1:AW1"/>
    <mergeCell ref="F2:K2"/>
    <mergeCell ref="L2:S2"/>
    <mergeCell ref="U2:V2"/>
    <mergeCell ref="Z2:AC2"/>
    <mergeCell ref="AD2:AG2"/>
    <mergeCell ref="AP2:AQ2"/>
    <mergeCell ref="AR2:AS2"/>
    <mergeCell ref="AT2:AW2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B2:B3"/>
    <mergeCell ref="B4:B7"/>
    <mergeCell ref="B8:B11"/>
    <mergeCell ref="B12:B15"/>
    <mergeCell ref="B16:B19"/>
    <mergeCell ref="B20:B23"/>
    <mergeCell ref="B28:B31"/>
    <mergeCell ref="B32:B35"/>
    <mergeCell ref="C2:C3"/>
    <mergeCell ref="D2:D3"/>
    <mergeCell ref="T2:T3"/>
    <mergeCell ref="Y2:Y3"/>
    <mergeCell ref="AM2:AM3"/>
    <mergeCell ref="W2:X3"/>
    <mergeCell ref="AJ2:AK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6.00390625" style="0" customWidth="1"/>
    <col min="2" max="2" width="10.875" style="0" customWidth="1"/>
    <col min="3" max="3" width="15.00390625" style="0" customWidth="1"/>
    <col min="4" max="4" width="12.50390625" style="0" customWidth="1"/>
    <col min="5" max="5" width="27.50390625" style="0" customWidth="1"/>
    <col min="6" max="6" width="25.125" style="0" customWidth="1"/>
    <col min="7" max="7" width="22.25390625" style="0" customWidth="1"/>
    <col min="8" max="8" width="38.25390625" style="0" customWidth="1"/>
  </cols>
  <sheetData>
    <row r="1" ht="25.5" customHeight="1"/>
    <row r="2" spans="1:8" ht="48" customHeight="1">
      <c r="A2" s="1" t="s">
        <v>302</v>
      </c>
      <c r="B2" s="1" t="s">
        <v>505</v>
      </c>
      <c r="C2" s="1" t="s">
        <v>506</v>
      </c>
      <c r="D2" s="2" t="s">
        <v>507</v>
      </c>
      <c r="E2" s="2" t="s">
        <v>508</v>
      </c>
      <c r="F2" s="2" t="s">
        <v>509</v>
      </c>
      <c r="G2" s="2" t="s">
        <v>510</v>
      </c>
      <c r="H2" s="2" t="s">
        <v>511</v>
      </c>
    </row>
    <row r="3" spans="1:8" ht="39.75" customHeight="1">
      <c r="A3" s="3">
        <v>1</v>
      </c>
      <c r="B3" s="1" t="s">
        <v>512</v>
      </c>
      <c r="C3" s="4" t="s">
        <v>513</v>
      </c>
      <c r="D3" s="5" t="s">
        <v>126</v>
      </c>
      <c r="E3" s="6" t="s">
        <v>514</v>
      </c>
      <c r="F3" s="6" t="s">
        <v>514</v>
      </c>
      <c r="G3" s="6" t="s">
        <v>515</v>
      </c>
      <c r="H3" s="6" t="s">
        <v>516</v>
      </c>
    </row>
    <row r="4" spans="1:8" ht="39.75" customHeight="1">
      <c r="A4" s="3">
        <v>2</v>
      </c>
      <c r="B4" s="1" t="s">
        <v>512</v>
      </c>
      <c r="C4" s="4" t="s">
        <v>517</v>
      </c>
      <c r="D4" s="5" t="s">
        <v>147</v>
      </c>
      <c r="E4" s="7" t="s">
        <v>518</v>
      </c>
      <c r="F4" s="7" t="s">
        <v>518</v>
      </c>
      <c r="G4" s="7" t="s">
        <v>519</v>
      </c>
      <c r="H4" s="6" t="s">
        <v>516</v>
      </c>
    </row>
    <row r="5" spans="1:8" ht="39.75" customHeight="1">
      <c r="A5" s="3">
        <v>3</v>
      </c>
      <c r="B5" s="1" t="s">
        <v>512</v>
      </c>
      <c r="C5" s="4" t="s">
        <v>520</v>
      </c>
      <c r="D5" s="8" t="s">
        <v>141</v>
      </c>
      <c r="E5" s="6" t="s">
        <v>521</v>
      </c>
      <c r="F5" s="6" t="s">
        <v>521</v>
      </c>
      <c r="G5" s="9" t="s">
        <v>522</v>
      </c>
      <c r="H5" s="6" t="s">
        <v>516</v>
      </c>
    </row>
    <row r="6" spans="1:8" ht="30" customHeight="1">
      <c r="A6" s="3">
        <v>4</v>
      </c>
      <c r="B6" s="1" t="s">
        <v>512</v>
      </c>
      <c r="C6" s="4" t="s">
        <v>523</v>
      </c>
      <c r="D6" s="5" t="s">
        <v>152</v>
      </c>
      <c r="E6" s="10" t="s">
        <v>524</v>
      </c>
      <c r="F6" s="10" t="s">
        <v>524</v>
      </c>
      <c r="G6" s="9" t="s">
        <v>525</v>
      </c>
      <c r="H6" s="6" t="s">
        <v>516</v>
      </c>
    </row>
    <row r="7" spans="1:8" ht="39.75" customHeight="1">
      <c r="A7" s="3">
        <v>5</v>
      </c>
      <c r="B7" s="1" t="s">
        <v>512</v>
      </c>
      <c r="C7" s="4" t="s">
        <v>526</v>
      </c>
      <c r="D7" s="11" t="s">
        <v>102</v>
      </c>
      <c r="E7" s="6" t="s">
        <v>527</v>
      </c>
      <c r="F7" s="7" t="s">
        <v>528</v>
      </c>
      <c r="G7" s="12" t="s">
        <v>529</v>
      </c>
      <c r="H7" s="6" t="s">
        <v>516</v>
      </c>
    </row>
    <row r="8" spans="1:8" ht="39.75" customHeight="1">
      <c r="A8" s="3">
        <v>6</v>
      </c>
      <c r="B8" s="1" t="s">
        <v>512</v>
      </c>
      <c r="C8" s="4" t="s">
        <v>530</v>
      </c>
      <c r="D8" s="5" t="s">
        <v>165</v>
      </c>
      <c r="E8" s="6" t="s">
        <v>521</v>
      </c>
      <c r="F8" s="6" t="s">
        <v>521</v>
      </c>
      <c r="G8" s="9" t="s">
        <v>531</v>
      </c>
      <c r="H8" s="6" t="s">
        <v>516</v>
      </c>
    </row>
    <row r="9" spans="1:8" ht="39.75" customHeight="1">
      <c r="A9" s="3">
        <v>7</v>
      </c>
      <c r="B9" s="1" t="s">
        <v>512</v>
      </c>
      <c r="C9" s="4" t="s">
        <v>532</v>
      </c>
      <c r="D9" s="11" t="s">
        <v>240</v>
      </c>
      <c r="E9" s="6" t="s">
        <v>533</v>
      </c>
      <c r="F9" s="6" t="s">
        <v>533</v>
      </c>
      <c r="G9" s="13" t="s">
        <v>534</v>
      </c>
      <c r="H9" s="6" t="s">
        <v>535</v>
      </c>
    </row>
    <row r="10" spans="1:8" ht="39.75" customHeight="1">
      <c r="A10" s="3">
        <v>8</v>
      </c>
      <c r="B10" s="1" t="s">
        <v>512</v>
      </c>
      <c r="C10" s="4" t="s">
        <v>536</v>
      </c>
      <c r="D10" s="11" t="s">
        <v>275</v>
      </c>
      <c r="E10" s="14" t="s">
        <v>537</v>
      </c>
      <c r="F10" s="14" t="s">
        <v>537</v>
      </c>
      <c r="G10" s="15" t="s">
        <v>538</v>
      </c>
      <c r="H10" s="6" t="s">
        <v>535</v>
      </c>
    </row>
    <row r="11" spans="1:8" ht="39.75" customHeight="1">
      <c r="A11" s="3">
        <v>9</v>
      </c>
      <c r="B11" s="1" t="s">
        <v>512</v>
      </c>
      <c r="C11" s="4" t="s">
        <v>539</v>
      </c>
      <c r="D11" s="11" t="s">
        <v>540</v>
      </c>
      <c r="E11" s="10" t="s">
        <v>541</v>
      </c>
      <c r="F11" s="10" t="s">
        <v>541</v>
      </c>
      <c r="G11" s="16" t="s">
        <v>542</v>
      </c>
      <c r="H11" s="6" t="s">
        <v>535</v>
      </c>
    </row>
    <row r="12" spans="1:8" ht="39.75" customHeight="1">
      <c r="A12" s="3">
        <v>10</v>
      </c>
      <c r="B12" s="1" t="s">
        <v>512</v>
      </c>
      <c r="C12" s="11" t="s">
        <v>543</v>
      </c>
      <c r="D12" s="11" t="s">
        <v>543</v>
      </c>
      <c r="E12" s="10" t="s">
        <v>544</v>
      </c>
      <c r="F12" s="10" t="s">
        <v>544</v>
      </c>
      <c r="G12" s="15" t="s">
        <v>545</v>
      </c>
      <c r="H12" s="6" t="s">
        <v>535</v>
      </c>
    </row>
    <row r="13" spans="1:8" ht="39.75" customHeight="1">
      <c r="A13" s="3">
        <v>11</v>
      </c>
      <c r="B13" s="1" t="s">
        <v>512</v>
      </c>
      <c r="C13" s="4" t="s">
        <v>546</v>
      </c>
      <c r="D13" s="11" t="s">
        <v>290</v>
      </c>
      <c r="E13" s="10" t="s">
        <v>544</v>
      </c>
      <c r="F13" s="10" t="s">
        <v>544</v>
      </c>
      <c r="G13" s="15" t="s">
        <v>545</v>
      </c>
      <c r="H13" s="6" t="s">
        <v>547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风儿</cp:lastModifiedBy>
  <cp:lastPrinted>2016-07-29T07:38:21Z</cp:lastPrinted>
  <dcterms:created xsi:type="dcterms:W3CDTF">2003-06-12T03:07:10Z</dcterms:created>
  <dcterms:modified xsi:type="dcterms:W3CDTF">2018-10-12T06:38:02Z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